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E945DFC5-6885-44AF-B995-F0237E6A06CB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23" i="1" l="1"/>
  <c r="KY23" i="1" s="1"/>
  <c r="JW73" i="1"/>
  <c r="KY73" i="1" s="1"/>
  <c r="JW11" i="1"/>
  <c r="KY11" i="1" s="1"/>
  <c r="JW35" i="1"/>
  <c r="KY35" i="1" s="1"/>
  <c r="JW49" i="1"/>
  <c r="KY49" i="1" s="1"/>
  <c r="JW61" i="1"/>
  <c r="KY61" i="1" s="1"/>
  <c r="JW85" i="1"/>
  <c r="KY85" i="1" s="1"/>
  <c r="JW15" i="1"/>
  <c r="KY15" i="1" s="1"/>
  <c r="JW27" i="1"/>
  <c r="KY27" i="1" s="1"/>
  <c r="JW39" i="1"/>
  <c r="KY39" i="1" s="1"/>
  <c r="JW53" i="1"/>
  <c r="KY53" i="1" s="1"/>
  <c r="JW65" i="1"/>
  <c r="KY65" i="1" s="1"/>
  <c r="JW77" i="1"/>
  <c r="KY77" i="1" s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I2" i="3" s="1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Z2" i="3" s="1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<sst xmlns="http://schemas.openxmlformats.org/spreadsheetml/2006/main" count="10588" uniqueCount="1504">
  <si>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</si>
  <si>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</si>
  <si>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</si>
  <si>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</si>
  <si>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</si>
  <si>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</si>
  <si>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</si>
  <si>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</si>
  <si>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</si>
  <si>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</si>
  <si>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</si>
  <si>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</si>
  <si>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</si>
  <si>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</si>
  <si>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</si>
  <si>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</si>
  <si>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</si>
  <si>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</si>
  <si>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</si>
  <si>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</si>
  <si>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</si>
  <si>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</si>
  <si>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</si>
  <si>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</si>
  <si>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</si>
  <si>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</si>
  <si>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</si>
  <si>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</si>
  <si>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</si>
  <si>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</si>
  <si>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</si>
  <si>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</si>
  <si>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</si>
  <si>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</si>
  <si>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</si>
  <si>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</si>
  <si>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</si>
  <si>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</si>
  <si>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</si>
  <si>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</si>
  <si>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</si>
  <si>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</si>
  <si>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</si>
  <si>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</si>
  <si>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</si>
  <si>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</si>
  <si>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</si>
  <si>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</si>
  <si>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</si>
  <si>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</si>
  <si>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</si>
  <si>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</si>
  <si>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</si>
  <si>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</si>
  <si>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</si>
  <si>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</si>
  <si>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</si>
  <si>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</si>
  <si>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</si>
  <si>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</si>
  <si>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</si>
  <si>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</si>
  <si>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</si>
  <si>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</si>
  <si>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</si>
  <si>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</si>
  <si>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</si>
  <si>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</si>
  <si>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</si>
  <si>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</si>
  <si>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</si>
  <si>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</si>
  <si>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</si>
  <si>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</si>
  <si>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</si>
  <si>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</si>
  <si>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</si>
  <si>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</si>
  <si>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</si>
  <si>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</si>
  <si>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</si>
  <si>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</si>
  <si>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</si>
  <si>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</si>
  <si>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</si>
  <si>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</si>
  <si>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</si>
  <si>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</si>
  <si>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</si>
  <si>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</si>
  <si>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</si>
  <si>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</si>
  <si>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</si>
  <si>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</si>
  <si>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</si>
  <si>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</si>
  <si>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</si>
  <si>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</si>
  <si>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</si>
  <si>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</si>
  <si>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</si>
  <si>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</si>
  <si>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</si>
  <si>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</si>
  <si>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</si>
  <si>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</si>
  <si>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</si>
  <si>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</si>
  <si>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</si>
  <si>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</si>
  <si>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</si>
  <si>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</si>
  <si>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</si>
  <si>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</si>
  <si>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</si>
  <si>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</si>
  <si>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</si>
  <si>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</si>
  <si>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</si>
  <si>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</si>
  <si>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</si>
  <si>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</si>
  <si>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</si>
  <si>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</si>
  <si>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</si>
  <si>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</si>
  <si>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</si>
  <si>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</si>
  <si>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</si>
  <si>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</si>
  <si>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</si>
  <si>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</si>
  <si>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</si>
  <si>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</si>
  <si>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</si>
  <si>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</si>
  <si>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</si>
  <si>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</si>
  <si>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</si>
  <si>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</si>
  <si>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</si>
  <si>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</si>
  <si>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</si>
  <si>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</si>
  <si>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</si>
  <si>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</si>
  <si>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</si>
  <si>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</si>
  <si>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</si>
  <si>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</si>
  <si>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</si>
  <si>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</si>
  <si>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</si>
  <si>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</si>
  <si>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</si>
  <si>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</si>
  <si>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</si>
  <si>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</si>
  <si>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</si>
  <si>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</si>
  <si>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</si>
  <si>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</si>
  <si>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</si>
  <si>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</si>
  <si>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</si>
  <si>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</si>
  <si>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</si>
  <si>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</si>
  <si>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</si>
  <si>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</si>
  <si>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</si>
  <si>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</si>
  <si>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</si>
  <si>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</si>
  <si>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</si>
  <si>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</si>
  <si>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</si>
  <si>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</si>
  <si>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</si>
  <si>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</si>
  <si>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</si>
  <si>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</si>
  <si>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</si>
  <si>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</si>
  <si>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</si>
  <si>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</si>
  <si>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</si>
  <si>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</si>
  <si>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</si>
  <si>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</si>
  <si>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</si>
  <si>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</si>
  <si>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</si>
  <si>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</si>
  <si>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</si>
  <si>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</si>
  <si>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</si>
  <si>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</si>
  <si>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</si>
  <si>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</si>
  <si>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</si>
  <si>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</si>
  <si>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</si>
  <si>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</si>
  <si>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</si>
  <si>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</si>
  <si>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</si>
  <si>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</si>
  <si>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</si>
  <si>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</si>
  <si>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</si>
  <si>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</si>
  <si>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</si>
  <si>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</si>
  <si>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</si>
  <si>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</si>
  <si>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</si>
  <si>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</si>
  <si>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</si>
  <si>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</si>
  <si>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</si>
  <si>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</si>
  <si>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</si>
  <si>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</si>
  <si>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</si>
  <si>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</si>
  <si>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</si>
  <si>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</si>
  <si>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</si>
  <si>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</si>
  <si>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</si>
  <si>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</si>
  <si>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</si>
  <si>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</si>
  <si>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</si>
  <si>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</si>
  <si>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</si>
  <si>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</si>
  <si>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</si>
  <si>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</si>
  <si>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</si>
  <si>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</si>
  <si>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</si>
  <si>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</si>
  <si>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</si>
  <si>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</si>
  <si>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</si>
  <si>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</si>
  <si>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</si>
  <si>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</si>
  <si>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</si>
  <si>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</si>
  <si>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</si>
  <si>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</si>
  <si>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</si>
  <si>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</si>
  <si>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</si>
  <si>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</si>
  <si>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</si>
  <si>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</si>
  <si>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</si>
  <si>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</si>
  <si>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</si>
  <si>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</si>
  <si>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</si>
  <si>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</si>
  <si>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</si>
  <si>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</si>
  <si>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</si>
  <si>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</si>
  <si>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</si>
  <si>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</si>
  <si>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</si>
  <si>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</si>
  <si>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</si>
  <si>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</si>
  <si>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</si>
  <si>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</si>
  <si>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</si>
  <si>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</si>
  <si>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</si>
  <si>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</si>
  <si>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</si>
  <si>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</si>
  <si>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</si>
  <si>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</si>
  <si>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</si>
  <si>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</si>
  <si>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</si>
  <si>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</si>
  <si>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</si>
  <si>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</si>
  <si>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</si>
  <si>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</si>
  <si>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</si>
  <si>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</si>
  <si>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</si>
  <si>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</si>
  <si>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</si>
  <si>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</si>
  <si>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</si>
  <si>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</si>
  <si>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</si>
  <si>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</si>
  <si>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</si>
  <si>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</si>
  <si>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</si>
  <si>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</si>
  <si>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</si>
  <si>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</si>
  <si>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</si>
  <si>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</si>
  <si>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</si>
  <si>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</si>
  <si>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</si>
  <si>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</si>
  <si>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</si>
  <si>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</si>
  <si>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</si>
  <si>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</si>
  <si>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</si>
  <si>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</si>
  <si>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</si>
  <si>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</si>
  <si>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</si>
  <si>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</si>
  <si>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</si>
  <si>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</si>
  <si>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</si>
  <si>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</si>
  <si>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</si>
  <si>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</si>
  <si>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</si>
  <si>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</si>
  <si>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</si>
  <si>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</si>
  <si>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</si>
  <si>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</si>
  <si>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</si>
  <si>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</si>
  <si>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</si>
  <si>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</si>
  <si>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</si>
  <si>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</si>
  <si>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</si>
  <si>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</si>
  <si>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</si>
  <si>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</si>
  <si>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</si>
  <si>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</si>
  <si>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</si>
  <si>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</si>
  <si>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</si>
  <si>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</si>
  <si>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</si>
  <si>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</si>
  <si>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</si>
  <si>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</si>
  <si>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</si>
  <si>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</si>
  <si>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</si>
  <si>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</si>
  <si>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</si>
  <si>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</si>
  <si>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</si>
  <si>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</si>
  <si>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</si>
  <si>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</si>
  <si>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</si>
  <si>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</si>
  <si>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</si>
  <si>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</si>
  <si>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</si>
  <si>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</si>
  <si>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</si>
  <si>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</si>
  <si>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</si>
  <si>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</si>
  <si>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</si>
  <si>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</si>
  <si>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</si>
  <si>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</si>
  <si>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</si>
  <si>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</si>
  <si>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</si>
  <si>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</si>
  <si>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</si>
  <si>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</si>
  <si>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</si>
  <si>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</si>
  <si>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</si>
  <si>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</si>
  <si>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</si>
  <si>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</si>
  <si>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</si>
  <si>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</si>
  <si>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</si>
  <si>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</si>
  <si>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</si>
  <si>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</si>
  <si>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</si>
  <si>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</si>
  <si>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</si>
  <si>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</si>
  <si>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</si>
  <si>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</si>
  <si>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</si>
  <si>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</si>
  <si>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</si>
  <si>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</si>
  <si>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</si>
  <si>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</si>
  <si>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</si>
  <si>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</si>
  <si>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</si>
  <si>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</si>
  <si>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</si>
  <si>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</si>
  <si>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</si>
  <si>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</si>
  <si>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</si>
  <si>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</si>
  <si>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</si>
  <si>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</si>
  <si>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</si>
  <si>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</si>
  <si>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</si>
  <si>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</si>
  <si>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</si>
  <si>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</si>
  <si>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</si>
  <si>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</si>
  <si>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</si>
  <si>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</si>
  <si>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</si>
  <si>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</si>
  <si>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</si>
  <si>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</si>
  <si>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</si>
  <si>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</si>
  <si>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</si>
  <si>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</si>
  <si>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</si>
  <si>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</si>
  <si>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</si>
  <si>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</si>
  <si>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</si>
  <si>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</si>
  <si>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</si>
  <si>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</si>
  <si>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</si>
  <si>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</si>
  <si>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</si>
  <si>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</si>
  <si>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</si>
  <si>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</si>
  <si>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</si>
  <si>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</si>
  <si>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</si>
  <si>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</si>
  <si>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</si>
  <si>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</si>
  <si>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</si>
  <si>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</si>
  <si>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</si>
  <si>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</si>
  <si>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</si>
  <si>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</si>
  <si>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</si>
  <si>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</si>
  <si>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</si>
  <si>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</si>
  <si>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</si>
  <si>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</si>
  <si>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</si>
  <si>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</si>
  <si>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</si>
  <si>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</si>
  <si>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</si>
  <si>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</si>
  <si>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</si>
  <si>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</si>
  <si>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</si>
  <si>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</si>
  <si>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</si>
  <si>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</si>
  <si>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</si>
  <si>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</si>
  <si>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</si>
  <si>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</si>
  <si>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</si>
  <si>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</si>
  <si>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</si>
  <si>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</si>
  <si>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</si>
  <si>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</si>
  <si>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</si>
  <si>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</si>
  <si>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</si>
  <si>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</si>
  <si>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</si>
  <si>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</si>
  <si>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</si>
  <si>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</si>
  <si>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</si>
  <si>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</si>
  <si>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</si>
  <si>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</si>
  <si>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</si>
  <si>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</si>
  <si>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</si>
  <si>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</si>
  <si>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</si>
  <si>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</si>
  <si>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</si>
  <si>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</si>
  <si>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</si>
  <si>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</si>
  <si>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</si>
  <si>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</si>
  <si>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</si>
  <si>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</si>
  <si>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</si>
  <si>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</si>
  <si>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</si>
  <si>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</si>
  <si>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</si>
  <si>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</si>
  <si>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</si>
  <si>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</si>
  <si>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</si>
  <si>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</si>
  <si>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</si>
  <si>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</si>
  <si>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</si>
  <si>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</si>
  <si>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</si>
  <si>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</si>
  <si>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</si>
  <si>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</si>
  <si>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</si>
  <si>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</si>
  <si>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</si>
  <si>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</si>
  <si>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</si>
  <si>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</si>
  <si>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</si>
  <si>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</si>
  <si>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</si>
  <si>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</si>
  <si>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</si>
  <si>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</si>
  <si>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</si>
  <si>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</si>
  <si>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</si>
  <si>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</si>
  <si>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</si>
  <si>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</si>
  <si>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</si>
  <si>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</si>
  <si>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</si>
  <si>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</si>
  <si>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</si>
  <si>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</si>
  <si>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</si>
  <si>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</si>
  <si>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</si>
  <si>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</si>
  <si>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</si>
  <si>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</si>
  <si>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</si>
  <si>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</si>
  <si>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</si>
  <si>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</si>
  <si>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</si>
  <si>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</si>
  <si>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</si>
  <si>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</si>
  <si>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</si>
  <si>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</si>
  <si>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</si>
  <si>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</si>
  <si>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</si>
  <si>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</si>
  <si>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</si>
  <si>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</si>
  <si>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</si>
  <si>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</si>
  <si>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</si>
  <si>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</si>
  <si>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</si>
  <si>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</si>
  <si>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</si>
  <si>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</si>
  <si>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</si>
  <si>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</si>
  <si>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</si>
  <si>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</si>
  <si>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</si>
  <si>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</si>
  <si>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</si>
  <si>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</si>
  <si>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</si>
  <si>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</si>
  <si>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</si>
  <si>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</si>
  <si>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</si>
  <si>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</si>
  <si>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</si>
  <si>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</si>
  <si>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</si>
  <si>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</si>
  <si>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</si>
  <si>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</si>
  <si>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</si>
  <si>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</si>
  <si>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</si>
  <si>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</si>
  <si>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</si>
  <si>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</si>
  <si>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</si>
  <si>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</si>
  <si>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</si>
  <si>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</si>
  <si>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</si>
  <si>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</si>
  <si>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</si>
  <si>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</si>
  <si>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</si>
  <si>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</si>
  <si>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</si>
  <si>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</si>
  <si>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</si>
  <si>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</si>
  <si>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</si>
  <si>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</si>
  <si>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</si>
  <si>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</si>
  <si>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</si>
  <si>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</si>
  <si>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</si>
  <si>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</si>
  <si>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</si>
  <si>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</si>
  <si>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</si>
  <si>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</si>
  <si>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</si>
  <si>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</si>
  <si>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</si>
  <si>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</si>
  <si>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</si>
  <si>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</si>
  <si>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</si>
  <si>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</si>
  <si>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</si>
  <si>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</si>
  <si>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</si>
  <si>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</si>
  <si>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</si>
  <si>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</si>
  <si>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</si>
  <si>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</si>
  <si>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</si>
  <si>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</si>
  <si>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</si>
  <si>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</si>
  <si>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</si>
  <si>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</si>
  <si>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</si>
  <si>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</si>
  <si>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</si>
  <si>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</si>
  <si>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</si>
  <si>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</si>
  <si>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</si>
  <si>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</si>
  <si>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</si>
  <si>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</si>
  <si>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</si>
  <si>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</si>
  <si>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</si>
  <si>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</si>
  <si>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</si>
  <si>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</si>
  <si>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</si>
  <si>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</si>
  <si>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</si>
  <si>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</si>
  <si>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</si>
  <si>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</si>
  <si>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</si>
  <si>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</si>
  <si>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</si>
  <si>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</si>
  <si>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</si>
  <si>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</si>
  <si>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</si>
  <si>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</si>
  <si>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</si>
  <si>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</si>
  <si>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</si>
  <si>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</si>
  <si>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</si>
  <si>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</si>
  <si>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</si>
  <si>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</si>
  <si>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</si>
  <si>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</si>
  <si>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</si>
  <si>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</si>
  <si>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</si>
  <si>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</si>
  <si>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</si>
  <si>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</si>
  <si>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</si>
  <si>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</si>
  <si>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</si>
  <si>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</si>
  <si>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</si>
  <si>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</si>
  <si>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</si>
  <si>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</si>
  <si>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</si>
  <si>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</si>
  <si>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</si>
  <si>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</si>
  <si>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</si>
  <si>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</si>
  <si>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</si>
  <si>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</si>
  <si>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</si>
  <si>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</si>
  <si>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</si>
  <si>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</si>
  <si>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</si>
  <si>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</si>
  <si>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</si>
  <si>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</si>
  <si>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</si>
  <si>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</si>
  <si>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</si>
  <si>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</si>
  <si>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</si>
  <si>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</si>
  <si>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</si>
  <si>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</si>
  <si>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</si>
  <si>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</si>
  <si>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</si>
  <si>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</si>
  <si>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</si>
  <si>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</si>
  <si>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</si>
  <si>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</si>
  <si>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</si>
  <si>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</si>
  <si>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</si>
  <si>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</si>
  <si>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</si>
  <si>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</si>
  <si>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</si>
  <si>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</si>
  <si>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</si>
  <si>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</si>
  <si>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</si>
  <si>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</si>
  <si>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</si>
  <si>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</si>
  <si>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</si>
  <si>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</si>
  <si>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</si>
  <si>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</si>
  <si>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</si>
  <si>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</si>
  <si>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</si>
  <si>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</si>
  <si>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</si>
  <si>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</si>
  <si>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</si>
  <si>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</si>
  <si>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</si>
  <si>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</si>
  <si>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</si>
  <si>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</si>
  <si>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</si>
  <si>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</si>
  <si>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</si>
  <si>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</si>
  <si>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</si>
  <si>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</si>
  <si>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</si>
  <si>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</si>
  <si>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</si>
  <si>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</si>
  <si>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</si>
  <si>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</si>
  <si>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</si>
  <si>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</si>
  <si>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</si>
  <si>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</si>
  <si>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</si>
  <si>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</si>
  <si>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</si>
  <si>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</si>
  <si>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</si>
  <si>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</si>
  <si>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</si>
  <si>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</si>
  <si>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</si>
  <si>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</si>
  <si>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</si>
  <si>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</si>
  <si>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</si>
  <si>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</si>
  <si>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</si>
  <si>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</si>
  <si>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</si>
  <si>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</si>
  <si>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</si>
  <si>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</si>
  <si>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</si>
  <si>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</si>
  <si>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</si>
  <si>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</si>
  <si>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</si>
  <si>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</si>
  <si>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</si>
  <si>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</si>
  <si>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</si>
  <si>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</si>
  <si>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</si>
  <si>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</si>
  <si>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</si>
  <si>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</si>
  <si>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</si>
  <si>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</si>
  <si>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</si>
  <si>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</si>
  <si>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</si>
  <si>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</si>
  <si>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</si>
  <si>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</si>
  <si>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</si>
  <si>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</si>
  <si>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</si>
  <si>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</si>
  <si>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</si>
  <si>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</si>
  <si>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</si>
  <si>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</si>
  <si>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</si>
  <si>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</si>
  <si>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</si>
  <si>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</si>
  <si>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</si>
  <si>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</si>
  <si>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</si>
  <si>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</si>
  <si>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</si>
  <si>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</si>
  <si>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</si>
  <si>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</si>
  <si>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</si>
  <si>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</si>
  <si>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</si>
  <si>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</si>
  <si>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</si>
  <si>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</si>
  <si>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</si>
  <si>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</si>
  <si>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</si>
  <si>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</si>
  <si>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</si>
  <si>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</si>
  <si>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</si>
  <si>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</si>
  <si>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</si>
  <si>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</si>
  <si>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</si>
  <si>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</si>
  <si>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</si>
  <si>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</si>
  <si>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</si>
  <si>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</si>
  <si>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</si>
  <si>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</si>
  <si>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</si>
  <si>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</si>
  <si>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</si>
  <si>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</si>
  <si>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</si>
  <si>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</si>
  <si>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</si>
  <si>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</si>
  <si>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</si>
  <si>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</si>
  <si>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</si>
  <si>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</si>
  <si>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</si>
  <si>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</si>
  <si>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</si>
  <si>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</si>
  <si>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</si>
  <si>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</si>
  <si>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</si>
  <si>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</si>
  <si>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</si>
  <si>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</si>
  <si>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</si>
  <si>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</si>
  <si>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</si>
  <si>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</si>
  <si>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</si>
  <si>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</si>
  <si>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</si>
  <si>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</si>
  <si>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</si>
  <si>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</si>
  <si>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</si>
  <si>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</si>
  <si>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</si>
  <si>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</si>
  <si>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</si>
  <si>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</si>
  <si>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</si>
  <si>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</si>
  <si>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</si>
  <si>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</si>
  <si>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</si>
  <si>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</si>
  <si>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</si>
  <si>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</si>
  <si>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</si>
  <si>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</si>
  <si>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</si>
  <si>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</si>
  <si>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</si>
  <si>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</si>
  <si>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</si>
  <si>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</si>
  <si>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</si>
  <si>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</si>
  <si>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</si>
  <si>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</si>
  <si>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</si>
  <si>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</si>
  <si>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</si>
  <si>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</si>
  <si>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</si>
  <si>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</si>
  <si>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</si>
  <si>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</si>
  <si>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</si>
  <si>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</si>
  <si>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</si>
  <si>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</si>
  <si>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</si>
  <si>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</si>
  <si>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</si>
  <si>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</si>
  <si>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</si>
  <si>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</si>
  <si>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</si>
  <si>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</si>
  <si>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</si>
  <si>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</si>
  <si>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</si>
  <si>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</si>
  <si>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</si>
  <si>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</si>
  <si>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</si>
  <si>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</si>
  <si>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</si>
  <si>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</si>
  <si>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</si>
  <si>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</si>
  <si>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</si>
  <si>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</si>
  <si>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</si>
  <si>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</si>
  <si>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</si>
  <si>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</si>
  <si>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</si>
  <si>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</si>
  <si>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</si>
  <si>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</si>
  <si>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</si>
  <si>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</si>
  <si>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</si>
  <si>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</si>
  <si>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</si>
  <si>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</si>
  <si>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</si>
  <si>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</si>
  <si>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</si>
  <si>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</si>
  <si>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</si>
  <si>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</si>
  <si>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</si>
  <si>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</si>
  <si>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</si>
  <si>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</si>
  <si>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</si>
  <si>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</si>
  <si>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</si>
  <si>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</si>
  <si>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</si>
  <si>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</si>
  <si>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</si>
  <si>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</si>
  <si>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</si>
  <si>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</si>
  <si>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</si>
  <si>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</si>
  <si>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</si>
  <si>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</si>
  <si>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</si>
  <si>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</si>
  <si>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</si>
  <si>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</si>
  <si>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</si>
  <si>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</si>
  <si>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</si>
  <si>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</si>
  <si>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</si>
  <si>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</si>
  <si>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</si>
  <si>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</si>
  <si>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</si>
  <si>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</si>
  <si>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</si>
  <si>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</si>
  <si>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</si>
  <si>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</si>
  <si>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</si>
  <si>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</si>
  <si>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</si>
  <si>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</si>
  <si>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</si>
  <si>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</si>
  <si>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</si>
  <si>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</si>
  <si>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</si>
  <si>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</si>
  <si>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</si>
  <si>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</si>
  <si>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</si>
  <si>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</si>
  <si>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</si>
  <si>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</si>
  <si>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</si>
  <si>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</si>
  <si>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</si>
  <si>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</si>
  <si>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</si>
  <si>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</si>
  <si>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</si>
  <si>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</si>
  <si>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</si>
  <si>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</si>
  <si>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</si>
  <si>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</si>
  <si>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</si>
  <si>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</si>
  <si>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M.Bojarowski</t>
  </si>
  <si>
    <t>I.Cymańska-Kasprzyk</t>
  </si>
  <si>
    <t>15.02.2025</t>
  </si>
  <si>
    <t>16.02.2025</t>
  </si>
  <si>
    <t>AUD.02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</si>
  <si>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</si>
  <si>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</si>
  <si>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</si>
  <si>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</si>
  <si>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</si>
  <si>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</si>
  <si>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</si>
  <si>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</si>
  <si>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</si>
  <si>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</si>
  <si>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</si>
  <si>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</si>
  <si>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</si>
  <si>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</si>
  <si>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</si>
  <si>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</si>
  <si>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</si>
  <si>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</si>
  <si>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</si>
  <si>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</si>
  <si>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</si>
  <si>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</si>
  <si>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</si>
  <si>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</si>
  <si>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</si>
  <si>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</si>
  <si>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</si>
  <si>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</si>
  <si>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</si>
  <si>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</si>
  <si>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</si>
  <si>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</si>
  <si>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</si>
  <si>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</si>
  <si>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</si>
  <si>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</si>
  <si>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</si>
  <si>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</si>
  <si>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</si>
  <si>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</si>
  <si>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</si>
  <si>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</si>
  <si>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</si>
  <si>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</si>
  <si>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</si>
  <si>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</si>
  <si>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</si>
  <si>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</si>
  <si>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</si>
  <si>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</si>
  <si>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</si>
  <si>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</si>
  <si>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</si>
  <si>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</si>
  <si>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</si>
  <si>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</si>
  <si>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</si>
  <si>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</si>
  <si>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</si>
  <si>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</si>
  <si>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</si>
  <si>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</si>
  <si>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</si>
  <si>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</si>
  <si>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</si>
  <si>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</si>
  <si>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</si>
  <si>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</si>
  <si>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</si>
  <si>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</si>
  <si>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</si>
  <si>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</si>
  <si>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</si>
  <si>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</si>
  <si>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</si>
  <si>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</si>
  <si>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</si>
  <si>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</si>
  <si>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</si>
  <si>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</si>
  <si>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</si>
  <si>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</si>
  <si>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</si>
  <si>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</si>
  <si>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</si>
  <si>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</si>
  <si>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</si>
  <si>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</si>
  <si>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</si>
  <si>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</si>
  <si>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</si>
  <si>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</si>
  <si>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</si>
  <si>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</si>
  <si>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</si>
  <si>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</si>
  <si>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</si>
  <si>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</si>
  <si>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</si>
  <si>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</si>
  <si>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</si>
  <si>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</si>
  <si>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</si>
  <si>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</si>
  <si>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</si>
  <si>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</si>
  <si>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</si>
  <si>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</si>
  <si>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</si>
  <si>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</si>
  <si>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</si>
  <si>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</si>
  <si>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</si>
  <si>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</si>
  <si>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</si>
  <si>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</si>
  <si>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</si>
  <si>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</si>
  <si>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</si>
  <si>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</si>
  <si>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</si>
  <si>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</si>
  <si>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</si>
  <si>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</si>
  <si>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</si>
  <si>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</si>
  <si>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</si>
  <si>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</si>
  <si>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</si>
  <si>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</si>
  <si>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</si>
  <si>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</si>
  <si>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</si>
  <si>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</si>
  <si>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</si>
  <si>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</si>
  <si>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</si>
  <si>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</si>
  <si>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</si>
  <si>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</si>
  <si>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</si>
  <si>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</si>
  <si>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</si>
  <si>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</si>
  <si>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</si>
  <si>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</si>
  <si>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</si>
  <si>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</si>
  <si>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</si>
  <si>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</si>
  <si>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</si>
  <si>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</si>
  <si>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</si>
  <si>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</si>
  <si>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</si>
  <si>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</si>
  <si>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</si>
  <si>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</si>
  <si>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</si>
  <si>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</si>
  <si>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</si>
  <si>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</si>
  <si>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</si>
  <si>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</si>
  <si>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</si>
  <si>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</si>
  <si>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</si>
  <si>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</si>
  <si>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</si>
  <si>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</si>
  <si>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</si>
  <si>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</si>
  <si>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</si>
  <si>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</si>
  <si>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</si>
  <si>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</si>
  <si>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</si>
  <si>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</si>
  <si>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</si>
  <si>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</si>
  <si>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</si>
  <si>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</si>
  <si>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</si>
  <si>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</si>
  <si>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</si>
  <si>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</si>
  <si>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</si>
  <si>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</si>
  <si>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</si>
  <si>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</si>
  <si>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</si>
  <si>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</si>
  <si>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</si>
  <si>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</si>
  <si>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</si>
  <si>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</si>
  <si>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</si>
  <si>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</si>
  <si>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</si>
  <si>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</si>
  <si>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</si>
  <si>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</si>
  <si>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</si>
  <si>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</si>
  <si>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</si>
  <si>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</si>
  <si>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</si>
  <si>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</si>
  <si>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</si>
  <si>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</si>
  <si>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</si>
  <si>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</si>
  <si>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</si>
  <si>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</si>
  <si>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</si>
  <si>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</si>
  <si>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</si>
  <si>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</si>
  <si>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</si>
  <si>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</si>
  <si>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</si>
  <si>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</si>
  <si>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</si>
  <si>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</si>
  <si>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</si>
  <si>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</si>
  <si>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</si>
  <si>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</si>
  <si>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</si>
  <si>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</si>
  <si>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</si>
  <si>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</si>
  <si>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</si>
  <si>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</si>
  <si>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</si>
  <si>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</si>
  <si>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</si>
  <si>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</si>
  <si>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</si>
  <si>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</si>
  <si>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</si>
  <si>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</si>
  <si>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</si>
  <si>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</si>
  <si>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</si>
  <si>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</si>
  <si>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</si>
  <si>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</si>
  <si>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</si>
  <si>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</si>
  <si>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</si>
  <si>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</si>
  <si>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</si>
  <si>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</si>
  <si>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</si>
  <si>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</si>
  <si>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</si>
  <si>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</si>
  <si>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</si>
  <si>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</si>
  <si>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</si>
  <si>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</si>
  <si>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</si>
  <si>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</si>
  <si>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</si>
  <si>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</si>
  <si>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</si>
  <si>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</si>
  <si>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</si>
  <si>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</si>
  <si>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</si>
  <si>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</si>
  <si>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</si>
  <si>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</si>
  <si>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</si>
  <si>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</si>
  <si>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</si>
  <si>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</si>
  <si>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</si>
  <si>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</si>
  <si>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</si>
  <si>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</si>
  <si>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</si>
  <si>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</si>
  <si>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</si>
  <si>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</si>
  <si>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</si>
  <si>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</si>
  <si>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</si>
  <si>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</si>
  <si>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</si>
  <si>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</si>
  <si>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</si>
  <si>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</si>
  <si>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</si>
  <si>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</si>
  <si>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</si>
  <si>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</si>
  <si>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</si>
  <si>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</si>
  <si>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</si>
  <si>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</si>
  <si>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</si>
  <si>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</si>
  <si>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</si>
  <si>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</si>
  <si>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</si>
  <si>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</si>
  <si>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</si>
  <si>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</si>
  <si>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</si>
  <si>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</si>
  <si>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</si>
  <si>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</si>
  <si>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</si>
  <si>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</si>
  <si>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</si>
  <si>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</si>
  <si>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</si>
  <si>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</si>
  <si>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</si>
  <si>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</si>
  <si>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</si>
  <si>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</si>
  <si>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</si>
  <si>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</si>
  <si>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</si>
  <si>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</si>
  <si>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</si>
  <si>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</si>
  <si>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</si>
  <si>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</si>
  <si>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</si>
  <si>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</si>
  <si>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</si>
  <si>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</si>
  <si>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</si>
  <si>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</si>
  <si>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</si>
  <si>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</si>
  <si>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</si>
  <si>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</si>
  <si>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</si>
  <si>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</si>
  <si>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</si>
  <si>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</si>
  <si>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</si>
  <si>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</si>
  <si>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</si>
  <si>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</si>
  <si>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</si>
  <si>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</si>
  <si>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</si>
  <si>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</si>
  <si>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</si>
  <si>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</si>
  <si>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</si>
  <si>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</si>
  <si>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</si>
  <si>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</si>
  <si>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</si>
  <si>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</si>
  <si>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</si>
  <si>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</si>
  <si>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</si>
  <si>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</si>
  <si>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</si>
  <si>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</si>
  <si>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</si>
  <si>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</si>
  <si>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</si>
  <si>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</si>
  <si>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</si>
  <si>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</si>
  <si>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</si>
  <si>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</si>
  <si>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</si>
  <si>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</si>
  <si>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</si>
  <si>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</si>
  <si>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</si>
  <si>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</si>
  <si>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</si>
  <si>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</si>
  <si>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</si>
  <si>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</si>
  <si>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</si>
  <si>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</si>
  <si>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</si>
  <si>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</si>
  <si>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</si>
  <si>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</si>
  <si>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</si>
  <si>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</si>
  <si>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</si>
  <si>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</si>
  <si>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</si>
  <si>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</si>
  <si>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</si>
  <si>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</si>
  <si>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</si>
  <si>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</si>
  <si>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</si>
  <si>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</si>
  <si>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</si>
  <si>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</si>
  <si>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</si>
  <si>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</si>
  <si>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</si>
  <si>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</si>
  <si>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</si>
  <si>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</si>
  <si>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</si>
  <si>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</si>
  <si>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</si>
  <si>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</si>
  <si>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</si>
  <si>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</si>
  <si>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</si>
  <si>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</si>
  <si>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</si>
  <si>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</si>
  <si>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</si>
  <si>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Suchowiecka Anna</t>
  </si>
  <si>
    <t>07.06.2025</t>
  </si>
  <si>
    <t>08.06.2025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</si>
  <si>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</si>
  <si>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</si>
  <si>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</si>
  <si>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</si>
  <si>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</si>
  <si>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</si>
  <si>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</si>
  <si>
    <t>J.POLSKI</t>
  </si>
  <si>
    <t>EGZAMIN USTNY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</si>
</sst>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9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rgb="FFFF000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43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9" borderId="25" xfId="0" applyFont="1" applyFill="1" applyBorder="1" applyAlignment="1">
      <alignment horizontal="left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" fillId="0" borderId="65" xfId="0" applyFont="1" applyBorder="1" applyAlignment="1">
      <alignment horizontal="left"/>
    </xf>
    <xf numFmtId="0" fontId="194" fillId="0" borderId="0" xfId="0" applyFont="1"/>
    <xf numFmtId="0" fontId="19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3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5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6" fillId="0" borderId="65" xfId="0" applyFont="1" applyBorder="1"/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6" fillId="0" borderId="0" xfId="0" applyFont="1" applyBorder="1"/>
    <xf numFmtId="0" fontId="196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7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98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98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3" borderId="65" xfId="0" applyFont="1" applyFill="1" applyBorder="1"/>
    <xf numFmtId="0" fontId="0" fillId="33" borderId="65" xfId="0" applyFont="1" applyFill="1" applyBorder="1" applyAlignment="1">
      <alignment horizontal="center"/>
    </xf>
    <xf numFmtId="14" fontId="191" fillId="33" borderId="65" xfId="0" applyNumberFormat="1" applyFont="1" applyFill="1" applyBorder="1" applyAlignment="1">
      <alignment horizontal="center"/>
    </xf>
    <xf numFmtId="20" fontId="0" fillId="33" borderId="65" xfId="0" applyNumberFormat="1" applyFont="1" applyFill="1" applyBorder="1" applyAlignment="1">
      <alignment horizontal="center"/>
    </xf>
    <xf numFmtId="0" fontId="31" fillId="33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41" fillId="0" borderId="70" xfId="0" applyFont="1" applyBorder="1" applyAlignment="1">
      <alignment wrapText="1"/>
    </xf>
    <xf numFmtId="0" fontId="0" fillId="0" borderId="0" xfId="0" applyAlignment="1">
      <alignment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0" fillId="25" borderId="34" xfId="0" applyFill="1" applyBorder="1" applyAlignment="1" applyProtection="1">
      <alignment horizontal="center" vertical="center"/>
      <protection hidden="1"/>
    </xf>
    <xf numFmtId="0" fontId="0" fillId="25" borderId="42" xfId="0" applyFill="1" applyBorder="1" applyAlignment="1" applyProtection="1">
      <alignment horizontal="center" vertical="center"/>
      <protection hidden="1"/>
    </xf>
    <xf numFmtId="0" fontId="0" fillId="25" borderId="33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5" borderId="34" xfId="0" applyFill="1" applyBorder="1" applyAlignment="1">
      <alignment horizontal="center" vertical="center"/>
    </xf>
    <xf numFmtId="0" fontId="0" fillId="35" borderId="42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42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0" fillId="35" borderId="34" xfId="0" applyFill="1" applyBorder="1" applyAlignment="1" applyProtection="1">
      <alignment horizontal="center" vertical="center"/>
      <protection hidden="1"/>
    </xf>
    <xf numFmtId="0" fontId="0" fillId="35" borderId="42" xfId="0" applyFill="1" applyBorder="1" applyAlignment="1" applyProtection="1">
      <alignment horizontal="center" vertical="center"/>
      <protection hidden="1"/>
    </xf>
    <xf numFmtId="0" fontId="0" fillId="35" borderId="33" xfId="0" applyFill="1" applyBorder="1" applyAlignment="1" applyProtection="1">
      <alignment horizontal="center" vertical="center"/>
      <protection hidden="1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 wrapText="1"/>
    </xf>
    <xf numFmtId="0" fontId="0" fillId="9" borderId="42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horizontal="center" vertical="center" wrapText="1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145" fillId="11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132" fillId="8" borderId="5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3399"/>
      <color rgb="FFFFFF99"/>
      <color rgb="FFFFFF66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163285</xdr:colOff>
      <xdr:row>9</xdr:row>
      <xdr:rowOff>36285</xdr:rowOff>
    </xdr:from>
    <xdr:to>
      <xdr:col>18</xdr:col>
      <xdr:colOff>353786</xdr:colOff>
      <xdr:row>15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4714" y="1787071"/>
          <a:ext cx="6386286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600"/>
            <a:t>EGZAMINY</a:t>
          </a:r>
          <a:r>
            <a:rPr lang="pl-PL" sz="1600" baseline="0"/>
            <a:t> PISEMNE PRZY KOMPUTERZE ZGODNIE Z WYKAZEM W ZAKŁADCE EGZAMIN ZAWODOWY 06.2025</a:t>
          </a:r>
          <a:endParaRPr lang="pl-PL" sz="1600"/>
        </a:p>
      </xdr:txBody>
    </xdr:sp>
    <xdr:clientData/>
  </xdr:twoCellAnchor>
  <xdr:twoCellAnchor>
    <xdr:from>
      <xdr:col>21</xdr:col>
      <xdr:colOff>226786</xdr:colOff>
      <xdr:row>9</xdr:row>
      <xdr:rowOff>63500</xdr:rowOff>
    </xdr:from>
    <xdr:to>
      <xdr:col>33</xdr:col>
      <xdr:colOff>444500</xdr:colOff>
      <xdr:row>15</xdr:row>
      <xdr:rowOff>90715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74857" y="1814286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36</xdr:col>
      <xdr:colOff>290285</xdr:colOff>
      <xdr:row>9</xdr:row>
      <xdr:rowOff>63499</xdr:rowOff>
    </xdr:from>
    <xdr:to>
      <xdr:col>49</xdr:col>
      <xdr:colOff>72571</xdr:colOff>
      <xdr:row>15</xdr:row>
      <xdr:rowOff>90714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95928" y="1814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51</xdr:col>
      <xdr:colOff>217714</xdr:colOff>
      <xdr:row>9</xdr:row>
      <xdr:rowOff>54428</xdr:rowOff>
    </xdr:from>
    <xdr:to>
      <xdr:col>63</xdr:col>
      <xdr:colOff>435429</xdr:colOff>
      <xdr:row>15</xdr:row>
      <xdr:rowOff>81643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508357" y="1805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66</xdr:col>
      <xdr:colOff>299357</xdr:colOff>
      <xdr:row>9</xdr:row>
      <xdr:rowOff>45357</xdr:rowOff>
    </xdr:from>
    <xdr:to>
      <xdr:col>78</xdr:col>
      <xdr:colOff>526143</xdr:colOff>
      <xdr:row>15</xdr:row>
      <xdr:rowOff>72572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702000" y="1796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81</xdr:col>
      <xdr:colOff>272144</xdr:colOff>
      <xdr:row>9</xdr:row>
      <xdr:rowOff>36285</xdr:rowOff>
    </xdr:from>
    <xdr:to>
      <xdr:col>93</xdr:col>
      <xdr:colOff>489858</xdr:colOff>
      <xdr:row>15</xdr:row>
      <xdr:rowOff>63500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5777715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96</xdr:col>
      <xdr:colOff>299356</xdr:colOff>
      <xdr:row>9</xdr:row>
      <xdr:rowOff>63499</xdr:rowOff>
    </xdr:from>
    <xdr:to>
      <xdr:col>109</xdr:col>
      <xdr:colOff>126999</xdr:colOff>
      <xdr:row>15</xdr:row>
      <xdr:rowOff>90714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2862499" y="1814285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111</xdr:col>
      <xdr:colOff>226785</xdr:colOff>
      <xdr:row>9</xdr:row>
      <xdr:rowOff>36285</xdr:rowOff>
    </xdr:from>
    <xdr:to>
      <xdr:col>124</xdr:col>
      <xdr:colOff>-1</xdr:colOff>
      <xdr:row>15</xdr:row>
      <xdr:rowOff>63500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9929142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126</xdr:col>
      <xdr:colOff>281214</xdr:colOff>
      <xdr:row>9</xdr:row>
      <xdr:rowOff>36285</xdr:rowOff>
    </xdr:from>
    <xdr:to>
      <xdr:col>139</xdr:col>
      <xdr:colOff>190500</xdr:colOff>
      <xdr:row>15</xdr:row>
      <xdr:rowOff>63500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6977643" y="17870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141</xdr:col>
      <xdr:colOff>290286</xdr:colOff>
      <xdr:row>9</xdr:row>
      <xdr:rowOff>45357</xdr:rowOff>
    </xdr:from>
    <xdr:to>
      <xdr:col>154</xdr:col>
      <xdr:colOff>417287</xdr:colOff>
      <xdr:row>15</xdr:row>
      <xdr:rowOff>72572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4035215" y="17961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</xdr:col>
      <xdr:colOff>244928</xdr:colOff>
      <xdr:row>50</xdr:row>
      <xdr:rowOff>54428</xdr:rowOff>
    </xdr:from>
    <xdr:to>
      <xdr:col>18</xdr:col>
      <xdr:colOff>435429</xdr:colOff>
      <xdr:row>56</xdr:row>
      <xdr:rowOff>90714</xdr:rowOff>
    </xdr:to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26357" y="6213928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21</xdr:col>
      <xdr:colOff>208643</xdr:colOff>
      <xdr:row>50</xdr:row>
      <xdr:rowOff>81642</xdr:rowOff>
    </xdr:from>
    <xdr:to>
      <xdr:col>33</xdr:col>
      <xdr:colOff>426357</xdr:colOff>
      <xdr:row>57</xdr:row>
      <xdr:rowOff>18142</xdr:rowOff>
    </xdr:to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456714" y="6241142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36</xdr:col>
      <xdr:colOff>317500</xdr:colOff>
      <xdr:row>51</xdr:row>
      <xdr:rowOff>0</xdr:rowOff>
    </xdr:from>
    <xdr:to>
      <xdr:col>49</xdr:col>
      <xdr:colOff>99786</xdr:colOff>
      <xdr:row>57</xdr:row>
      <xdr:rowOff>27214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623143" y="6250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51</xdr:col>
      <xdr:colOff>290286</xdr:colOff>
      <xdr:row>51</xdr:row>
      <xdr:rowOff>0</xdr:rowOff>
    </xdr:from>
    <xdr:to>
      <xdr:col>63</xdr:col>
      <xdr:colOff>508001</xdr:colOff>
      <xdr:row>57</xdr:row>
      <xdr:rowOff>27214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1580929" y="6250214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66</xdr:col>
      <xdr:colOff>344714</xdr:colOff>
      <xdr:row>51</xdr:row>
      <xdr:rowOff>45357</xdr:rowOff>
    </xdr:from>
    <xdr:to>
      <xdr:col>78</xdr:col>
      <xdr:colOff>571500</xdr:colOff>
      <xdr:row>57</xdr:row>
      <xdr:rowOff>72571</xdr:rowOff>
    </xdr:to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747357" y="6295571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81</xdr:col>
      <xdr:colOff>335643</xdr:colOff>
      <xdr:row>51</xdr:row>
      <xdr:rowOff>54429</xdr:rowOff>
    </xdr:from>
    <xdr:to>
      <xdr:col>94</xdr:col>
      <xdr:colOff>9071</xdr:colOff>
      <xdr:row>57</xdr:row>
      <xdr:rowOff>81643</xdr:rowOff>
    </xdr:to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5841214" y="6304643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96</xdr:col>
      <xdr:colOff>263071</xdr:colOff>
      <xdr:row>51</xdr:row>
      <xdr:rowOff>54428</xdr:rowOff>
    </xdr:from>
    <xdr:to>
      <xdr:col>109</xdr:col>
      <xdr:colOff>90714</xdr:colOff>
      <xdr:row>57</xdr:row>
      <xdr:rowOff>81642</xdr:rowOff>
    </xdr:to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826214" y="6304642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111</xdr:col>
      <xdr:colOff>317499</xdr:colOff>
      <xdr:row>51</xdr:row>
      <xdr:rowOff>9072</xdr:rowOff>
    </xdr:from>
    <xdr:to>
      <xdr:col>124</xdr:col>
      <xdr:colOff>90713</xdr:colOff>
      <xdr:row>57</xdr:row>
      <xdr:rowOff>36286</xdr:rowOff>
    </xdr:to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019856" y="6259286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126</xdr:col>
      <xdr:colOff>317499</xdr:colOff>
      <xdr:row>51</xdr:row>
      <xdr:rowOff>18143</xdr:rowOff>
    </xdr:from>
    <xdr:to>
      <xdr:col>139</xdr:col>
      <xdr:colOff>226785</xdr:colOff>
      <xdr:row>57</xdr:row>
      <xdr:rowOff>45357</xdr:rowOff>
    </xdr:to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7013928" y="6268357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  <xdr:twoCellAnchor>
    <xdr:from>
      <xdr:col>141</xdr:col>
      <xdr:colOff>217714</xdr:colOff>
      <xdr:row>51</xdr:row>
      <xdr:rowOff>18143</xdr:rowOff>
    </xdr:from>
    <xdr:to>
      <xdr:col>154</xdr:col>
      <xdr:colOff>344715</xdr:colOff>
      <xdr:row>57</xdr:row>
      <xdr:rowOff>45357</xdr:rowOff>
    </xdr:to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3962643" y="6268357"/>
          <a:ext cx="6386286" cy="6259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EGZAMINY PISEMNE PRZY KOMPUTERZE ZGODNIE Z WYKAZEM W ZAKŁADCE EGZAMIN ZAWODOWY 06.2025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N112"/>
  <sheetViews>
    <sheetView showGridLines="0" tabSelected="1" topLeftCell="FT1" zoomScale="84" zoomScaleNormal="84" workbookViewId="0">
      <selection activeCell="HJ31" sqref="HJ31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3.7109375" style="13" customWidth="1"/>
    <col min="11" max="11" width="2.28515625" style="1" customWidth="1"/>
    <col min="12" max="12" width="8.7109375" style="3" customWidth="1"/>
    <col min="13" max="13" width="11.85546875" style="8" customWidth="1"/>
    <col min="14" max="14" width="7.28515625" style="8" customWidth="1"/>
    <col min="15" max="15" width="3.42578125" style="13" customWidth="1"/>
    <col min="16" max="16" width="2.5703125" style="1" customWidth="1"/>
    <col min="17" max="17" width="8.7109375" style="3" customWidth="1"/>
    <col min="18" max="18" width="11.85546875" style="3" customWidth="1"/>
    <col min="19" max="19" width="6.7109375" style="3" customWidth="1"/>
    <col min="20" max="20" width="3.7109375" style="12" customWidth="1"/>
    <col min="21" max="21" width="2.28515625" style="1" customWidth="1"/>
    <col min="22" max="22" width="8.7109375" style="3" customWidth="1"/>
    <col min="23" max="23" width="11.85546875" style="3" customWidth="1"/>
    <col min="24" max="24" width="7.85546875" style="3" customWidth="1"/>
    <col min="25" max="25" width="3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customWidth="1"/>
    <col min="52" max="52" width="8.7109375" style="3" customWidth="1"/>
    <col min="53" max="53" width="9.7109375" style="8" customWidth="1"/>
    <col min="54" max="54" width="8.42578125" style="8" customWidth="1"/>
    <col min="55" max="55" width="4" style="14" customWidth="1"/>
    <col min="56" max="56" width="2.28515625" style="1" customWidth="1"/>
    <col min="57" max="57" width="8.7109375" style="3" customWidth="1"/>
    <col min="58" max="58" width="10.7109375" style="3" customWidth="1"/>
    <col min="59" max="59" width="9.140625" style="3" customWidth="1"/>
    <col min="60" max="60" width="4.42578125" style="11" customWidth="1"/>
    <col min="61" max="61" width="2.28515625" style="1" customWidth="1"/>
    <col min="62" max="62" width="8.7109375" style="3" customWidth="1"/>
    <col min="63" max="63" width="11.5703125" style="3" customWidth="1"/>
    <col min="64" max="64" width="8.140625" style="3" customWidth="1"/>
    <col min="65" max="65" width="3.28515625" style="11" customWidth="1"/>
    <col min="66" max="66" width="2.28515625" style="1" customWidth="1"/>
    <col min="67" max="67" width="8.7109375" style="3" customWidth="1"/>
    <col min="68" max="68" width="12.140625" style="3" customWidth="1"/>
    <col min="69" max="69" width="8.42578125" style="16" customWidth="1"/>
    <col min="70" max="70" width="3" style="12" customWidth="1"/>
    <col min="71" max="71" width="2.28515625" style="1" customWidth="1"/>
    <col min="72" max="72" width="8.7109375" style="3" customWidth="1"/>
    <col min="73" max="73" width="11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0.7109375" style="3" customWidth="1"/>
    <col min="79" max="79" width="8.71093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3.2851562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2.7109375" style="11" customWidth="1"/>
    <col min="96" max="96" width="2.28515625" style="1" customWidth="1"/>
    <col min="97" max="97" width="8.7109375" style="3" customWidth="1"/>
    <col min="98" max="98" width="10.85546875" style="3" customWidth="1"/>
    <col min="99" max="99" width="7.570312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11.28515625" style="3" customWidth="1"/>
    <col min="104" max="104" width="8.5703125" style="16" customWidth="1"/>
    <col min="105" max="105" width="6.42578125" style="11" customWidth="1"/>
    <col min="106" max="106" width="2.28515625" style="1" customWidth="1"/>
    <col min="107" max="107" width="8.7109375" style="3" customWidth="1"/>
    <col min="108" max="108" width="10.5703125" style="3" customWidth="1"/>
    <col min="109" max="109" width="7.85546875" style="16" customWidth="1"/>
    <col min="110" max="110" width="4.140625" style="11" customWidth="1"/>
    <col min="111" max="111" width="2.28515625" style="1" customWidth="1"/>
    <col min="112" max="112" width="8.7109375" style="3" customWidth="1"/>
    <col min="113" max="113" width="9.5703125" style="3" customWidth="1"/>
    <col min="114" max="114" width="6.85546875" style="16" customWidth="1"/>
    <col min="115" max="115" width="7.28515625" style="11" customWidth="1"/>
    <col min="116" max="116" width="2.28515625" style="1" customWidth="1"/>
    <col min="117" max="117" width="8.7109375" style="3" customWidth="1"/>
    <col min="118" max="118" width="9.14062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9.5703125" style="3" customWidth="1"/>
    <col min="124" max="124" width="7.570312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10.42578125" style="3" customWidth="1"/>
    <col min="134" max="134" width="8.5703125" style="16" customWidth="1"/>
    <col min="135" max="135" width="6.28515625" style="11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6" customWidth="1"/>
    <col min="140" max="140" width="5.85546875" style="11" customWidth="1"/>
    <col min="141" max="141" width="2.28515625" style="1" customWidth="1"/>
    <col min="142" max="142" width="8.7109375" style="3" customWidth="1"/>
    <col min="143" max="143" width="9.85546875" style="3" customWidth="1"/>
    <col min="144" max="144" width="7.710937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10" style="3" customWidth="1"/>
    <col min="149" max="149" width="8" style="16" customWidth="1"/>
    <col min="150" max="150" width="3.85546875" style="11" customWidth="1"/>
    <col min="151" max="151" width="2.28515625" style="1" customWidth="1"/>
    <col min="152" max="152" width="8.7109375" style="3" customWidth="1"/>
    <col min="153" max="153" width="11.5703125" style="3" customWidth="1"/>
    <col min="154" max="154" width="9.140625" style="16" customWidth="1"/>
    <col min="155" max="155" width="6.28515625" style="11" customWidth="1"/>
    <col min="156" max="156" width="2.28515625" style="227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1" customWidth="1"/>
    <col min="161" max="161" width="2.28515625" style="227" customWidth="1"/>
    <col min="162" max="162" width="8.7109375" style="66" customWidth="1"/>
    <col min="163" max="163" width="11.140625" style="66" customWidth="1"/>
    <col min="164" max="164" width="6.5703125" style="66" customWidth="1"/>
    <col min="165" max="165" width="3" style="571" customWidth="1"/>
    <col min="166" max="166" width="2.28515625" style="227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6.7109375" style="571" customWidth="1"/>
    <col min="171" max="171" width="2.28515625" style="227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1" hidden="1" customWidth="1"/>
    <col min="176" max="176" width="2.28515625" style="227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1" customWidth="1"/>
    <col min="181" max="181" width="2.28515625" style="227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1" hidden="1" customWidth="1"/>
    <col min="186" max="186" width="2.28515625" style="227" customWidth="1"/>
    <col min="187" max="187" width="8.5703125" style="66" customWidth="1"/>
    <col min="188" max="188" width="10.85546875" style="66" customWidth="1"/>
    <col min="189" max="189" width="6.7109375" style="572" customWidth="1"/>
    <col min="190" max="190" width="3.140625" style="570" customWidth="1"/>
    <col min="191" max="191" width="2.28515625" style="227" hidden="1" customWidth="1"/>
    <col min="192" max="192" width="8.5703125" style="66" hidden="1" customWidth="1"/>
    <col min="193" max="193" width="14.28515625" style="66" hidden="1" customWidth="1"/>
    <col min="194" max="194" width="6.5703125" style="572" hidden="1" customWidth="1"/>
    <col min="195" max="195" width="3.140625" style="570" hidden="1" customWidth="1"/>
    <col min="196" max="196" width="2.28515625" style="227" customWidth="1"/>
    <col min="197" max="197" width="8.7109375" style="66" customWidth="1"/>
    <col min="198" max="198" width="11.28515625" style="66" customWidth="1"/>
    <col min="199" max="199" width="8.5703125" style="572" customWidth="1"/>
    <col min="200" max="200" width="4.42578125" style="570" customWidth="1"/>
    <col min="201" max="201" width="2.28515625" style="227" hidden="1" customWidth="1"/>
    <col min="202" max="202" width="8.7109375" style="66" hidden="1" customWidth="1"/>
    <col min="203" max="203" width="11.5703125" style="66" hidden="1" customWidth="1"/>
    <col min="204" max="204" width="7.28515625" style="572" hidden="1" customWidth="1"/>
    <col min="205" max="205" width="3.5703125" style="570" hidden="1" customWidth="1"/>
    <col min="206" max="206" width="2.28515625" style="227" customWidth="1"/>
    <col min="207" max="207" width="8.7109375" style="66" customWidth="1"/>
    <col min="208" max="208" width="12" style="573" customWidth="1"/>
    <col min="209" max="209" width="6.85546875" style="573" customWidth="1"/>
    <col min="210" max="210" width="3.28515625" style="574" customWidth="1"/>
    <col min="211" max="211" width="2.28515625" style="227" hidden="1" customWidth="1"/>
    <col min="212" max="212" width="8.7109375" style="66" hidden="1" customWidth="1"/>
    <col min="213" max="213" width="11.42578125" style="573" hidden="1" customWidth="1"/>
    <col min="214" max="214" width="8.140625" style="573" hidden="1" customWidth="1"/>
    <col min="215" max="215" width="0.28515625" style="574" hidden="1" customWidth="1"/>
    <col min="216" max="216" width="2.28515625" style="227" customWidth="1"/>
    <col min="217" max="217" width="8.7109375" style="66" customWidth="1"/>
    <col min="218" max="218" width="11" style="573" customWidth="1"/>
    <col min="219" max="219" width="8.7109375" style="573" customWidth="1"/>
    <col min="220" max="220" width="2.7109375" style="57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3.570312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78" hidden="1" customWidth="1"/>
    <col min="257" max="257" width="3.140625" style="2" hidden="1" customWidth="1"/>
    <col min="258" max="265" width="4.85546875" style="1629" hidden="1" customWidth="1"/>
    <col min="266" max="266" width="4" style="1629" hidden="1" customWidth="1"/>
    <col min="267" max="267" width="3.7109375" style="1629" hidden="1" customWidth="1"/>
    <col min="268" max="268" width="4.140625" style="1629" hidden="1" customWidth="1"/>
    <col min="269" max="282" width="2.85546875" style="2" hidden="1" customWidth="1"/>
    <col min="283" max="283" width="0.140625" style="174" customWidth="1"/>
    <col min="284" max="284" width="2.5703125" style="2" customWidth="1"/>
    <col min="285" max="292" width="4.85546875" style="1629" customWidth="1"/>
    <col min="293" max="293" width="3.28515625" style="1629" customWidth="1"/>
    <col min="294" max="294" width="2.85546875" style="1629" customWidth="1"/>
    <col min="295" max="295" width="3" style="1629" customWidth="1"/>
    <col min="296" max="309" width="2.85546875" style="2" customWidth="1"/>
    <col min="310" max="310" width="1.28515625" style="678" customWidth="1"/>
    <col min="311" max="311" width="0.140625" style="174" hidden="1" customWidth="1"/>
    <col min="312" max="312" width="3.7109375" style="2" customWidth="1"/>
    <col min="313" max="352" width="3.28515625" style="2" customWidth="1"/>
    <col min="353" max="353" width="3.7109375" style="2" customWidth="1"/>
    <col min="354" max="16384" width="3.7109375" style="2"/>
  </cols>
  <sheetData>
    <row r="1" spans="1:352" s="10" customFormat="1" ht="21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645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646" t="s">
        <v>74</v>
      </c>
      <c r="CP1" s="1647"/>
      <c r="CQ1" s="147"/>
      <c r="CR1" s="119"/>
      <c r="CS1" s="129"/>
      <c r="CT1" s="1646"/>
      <c r="CU1" s="1647"/>
      <c r="CV1" s="147"/>
      <c r="CW1" s="119"/>
      <c r="CX1" s="129"/>
      <c r="CY1" s="1646"/>
      <c r="CZ1" s="1647"/>
      <c r="DA1" s="147"/>
      <c r="DB1" s="119"/>
      <c r="DC1" s="129"/>
      <c r="DD1" s="1646"/>
      <c r="DE1" s="1647"/>
      <c r="DF1" s="147"/>
      <c r="DG1" s="119"/>
      <c r="DH1" s="129"/>
      <c r="DI1" s="1646"/>
      <c r="DJ1" s="1647"/>
      <c r="DK1" s="147"/>
      <c r="DL1" s="119"/>
      <c r="DM1" s="129"/>
      <c r="DN1" s="1646"/>
      <c r="DO1" s="114"/>
      <c r="DP1" s="146"/>
      <c r="DQ1" s="119"/>
      <c r="DR1" s="129"/>
      <c r="DS1" s="1646" t="s">
        <v>143</v>
      </c>
      <c r="DT1" s="1647"/>
      <c r="DU1" s="147"/>
      <c r="DV1" s="119"/>
      <c r="DW1" s="129"/>
      <c r="DX1" s="1646" t="s">
        <v>143</v>
      </c>
      <c r="DY1" s="1647"/>
      <c r="DZ1" s="147"/>
      <c r="EA1" s="119"/>
      <c r="EB1" s="129"/>
      <c r="EC1" s="1646" t="s">
        <v>143</v>
      </c>
      <c r="ED1" s="1647"/>
      <c r="EE1" s="147"/>
      <c r="EF1" s="119"/>
      <c r="EG1" s="129"/>
      <c r="EH1" s="1646" t="s">
        <v>143</v>
      </c>
      <c r="EI1" s="1647"/>
      <c r="EJ1" s="147"/>
      <c r="EK1" s="119"/>
      <c r="EL1" s="129"/>
      <c r="EM1" s="1646" t="s">
        <v>143</v>
      </c>
      <c r="EN1" s="1647"/>
      <c r="EO1" s="147"/>
      <c r="EP1" s="119"/>
      <c r="EQ1" s="129"/>
      <c r="ER1" s="1646" t="s">
        <v>761</v>
      </c>
      <c r="ES1" s="1647"/>
      <c r="ET1" s="147"/>
      <c r="EU1" s="119"/>
      <c r="EV1" s="129"/>
      <c r="EW1" s="1646" t="s">
        <v>737</v>
      </c>
      <c r="EX1" s="1647"/>
      <c r="EY1" s="147"/>
      <c r="EZ1" s="1284"/>
      <c r="FA1" s="1285"/>
      <c r="FB1" s="1648" t="s">
        <v>592</v>
      </c>
      <c r="FC1" s="1286"/>
      <c r="FD1" s="1287"/>
      <c r="FE1" s="1284"/>
      <c r="FF1" s="1285"/>
      <c r="FG1" s="1648" t="s">
        <v>592</v>
      </c>
      <c r="FH1" s="1286"/>
      <c r="FI1" s="1287"/>
      <c r="FJ1" s="1284"/>
      <c r="FK1" s="1285"/>
      <c r="FL1" s="1648" t="s">
        <v>592</v>
      </c>
      <c r="FM1" s="1286"/>
      <c r="FN1" s="1287"/>
      <c r="FO1" s="1284"/>
      <c r="FP1" s="1285"/>
      <c r="FQ1" s="1648" t="s">
        <v>592</v>
      </c>
      <c r="FR1" s="1286"/>
      <c r="FS1" s="1287"/>
      <c r="FT1" s="1284"/>
      <c r="FU1" s="1285"/>
      <c r="FV1" s="1648" t="s">
        <v>592</v>
      </c>
      <c r="FW1" s="1286"/>
      <c r="FX1" s="1287"/>
      <c r="FY1" s="1284"/>
      <c r="FZ1" s="1285"/>
      <c r="GA1" s="1648" t="s">
        <v>592</v>
      </c>
      <c r="GB1" s="1286"/>
      <c r="GC1" s="1287"/>
      <c r="GD1" s="1284"/>
      <c r="GE1" s="1285"/>
      <c r="GF1" s="1648" t="s">
        <v>592</v>
      </c>
      <c r="GG1" s="1649"/>
      <c r="GH1" s="1288"/>
      <c r="GI1" s="1284"/>
      <c r="GJ1" s="1285"/>
      <c r="GK1" s="1648" t="s">
        <v>592</v>
      </c>
      <c r="GL1" s="1649"/>
      <c r="GM1" s="1288"/>
      <c r="GN1" s="1289"/>
      <c r="GO1" s="1285"/>
      <c r="GP1" s="1648" t="s">
        <v>592</v>
      </c>
      <c r="GQ1" s="1649"/>
      <c r="GR1" s="1290"/>
      <c r="GS1" s="1289"/>
      <c r="GT1" s="1285"/>
      <c r="GU1" s="1648" t="s">
        <v>592</v>
      </c>
      <c r="GV1" s="1649"/>
      <c r="GW1" s="1290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650"/>
      <c r="IY1" s="1650"/>
      <c r="IZ1" s="1650"/>
      <c r="JA1" s="1650"/>
      <c r="JB1" s="1650"/>
      <c r="JC1" s="1650"/>
      <c r="JD1" s="1650"/>
      <c r="JE1" s="1650"/>
      <c r="JF1" s="1650"/>
      <c r="JG1" s="1650"/>
      <c r="JH1" s="1650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650"/>
      <c r="JZ1" s="1650"/>
      <c r="KA1" s="1650"/>
      <c r="KB1" s="1650"/>
      <c r="KC1" s="1650"/>
      <c r="KD1" s="1650"/>
      <c r="KE1" s="1650"/>
      <c r="KF1" s="1650"/>
      <c r="KG1" s="1650"/>
      <c r="KH1" s="1650"/>
      <c r="KI1" s="1650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91"/>
      <c r="FA2" s="1292"/>
      <c r="FB2" s="1293" t="s">
        <v>738</v>
      </c>
      <c r="FC2" s="1294"/>
      <c r="FD2" s="1295"/>
      <c r="FE2" s="1291"/>
      <c r="FF2" s="1292"/>
      <c r="FG2" s="1293" t="s">
        <v>202</v>
      </c>
      <c r="FH2" s="1294"/>
      <c r="FI2" s="1295"/>
      <c r="FJ2" s="1291"/>
      <c r="FK2" s="1292"/>
      <c r="FL2" s="1293" t="s">
        <v>591</v>
      </c>
      <c r="FM2" s="1296"/>
      <c r="FN2" s="1295"/>
      <c r="FO2" s="1291"/>
      <c r="FP2" s="1292"/>
      <c r="FQ2" s="1293" t="s">
        <v>591</v>
      </c>
      <c r="FR2" s="1296"/>
      <c r="FS2" s="1295"/>
      <c r="FT2" s="1291"/>
      <c r="FU2" s="1292"/>
      <c r="FV2" s="1293" t="s">
        <v>590</v>
      </c>
      <c r="FW2" s="1296"/>
      <c r="FX2" s="1295"/>
      <c r="FY2" s="1291"/>
      <c r="FZ2" s="1292"/>
      <c r="GA2" s="1293" t="s">
        <v>590</v>
      </c>
      <c r="GB2" s="1296"/>
      <c r="GC2" s="1295"/>
      <c r="GD2" s="1291"/>
      <c r="GE2" s="1292"/>
      <c r="GF2" s="1293" t="s">
        <v>589</v>
      </c>
      <c r="GG2" s="1297"/>
      <c r="GH2" s="1298"/>
      <c r="GI2" s="1291"/>
      <c r="GJ2" s="1292"/>
      <c r="GK2" s="1293" t="s">
        <v>589</v>
      </c>
      <c r="GL2" s="1297"/>
      <c r="GM2" s="1298"/>
      <c r="GN2" s="1299"/>
      <c r="GO2" s="1292"/>
      <c r="GP2" s="1293" t="s">
        <v>581</v>
      </c>
      <c r="GQ2" s="1297"/>
      <c r="GR2" s="1300"/>
      <c r="GS2" s="1299"/>
      <c r="GT2" s="1292"/>
      <c r="GU2" s="1293" t="s">
        <v>581</v>
      </c>
      <c r="GV2" s="1297"/>
      <c r="GW2" s="1300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650"/>
      <c r="IY2" s="1650"/>
      <c r="IZ2" s="1650"/>
      <c r="JA2" s="1650"/>
      <c r="JB2" s="1650"/>
      <c r="JC2" s="1650"/>
      <c r="JD2" s="1650"/>
      <c r="JE2" s="1650"/>
      <c r="JF2" s="1650"/>
      <c r="JG2" s="1650"/>
      <c r="JH2" s="1650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650"/>
      <c r="JZ2" s="1650"/>
      <c r="KA2" s="1650"/>
      <c r="KB2" s="1650"/>
      <c r="KC2" s="1650"/>
      <c r="KD2" s="1650"/>
      <c r="KE2" s="1650"/>
      <c r="KF2" s="1650"/>
      <c r="KG2" s="1650"/>
      <c r="KH2" s="1650"/>
      <c r="KI2" s="1650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301"/>
      <c r="FA3" s="1302"/>
      <c r="FB3" s="1303" t="s">
        <v>739</v>
      </c>
      <c r="FC3" s="1304"/>
      <c r="FD3" s="1305"/>
      <c r="FE3" s="1301"/>
      <c r="FF3" s="1302"/>
      <c r="FG3" s="1303" t="s">
        <v>380</v>
      </c>
      <c r="FH3" s="1304"/>
      <c r="FI3" s="1305"/>
      <c r="FJ3" s="1301"/>
      <c r="FK3" s="1302"/>
      <c r="FL3" s="1303" t="s">
        <v>594</v>
      </c>
      <c r="FM3" s="1304"/>
      <c r="FN3" s="1305"/>
      <c r="FO3" s="1301"/>
      <c r="FP3" s="1302"/>
      <c r="FQ3" s="1303" t="s">
        <v>594</v>
      </c>
      <c r="FR3" s="1304"/>
      <c r="FS3" s="1305"/>
      <c r="FT3" s="1301"/>
      <c r="FU3" s="1302"/>
      <c r="FV3" s="1303" t="s">
        <v>588</v>
      </c>
      <c r="FW3" s="1304"/>
      <c r="FX3" s="1305"/>
      <c r="FY3" s="1301"/>
      <c r="FZ3" s="1302"/>
      <c r="GA3" s="1303" t="s">
        <v>588</v>
      </c>
      <c r="GB3" s="1304"/>
      <c r="GC3" s="1305"/>
      <c r="GD3" s="1301"/>
      <c r="GE3" s="1302"/>
      <c r="GF3" s="1303" t="s">
        <v>534</v>
      </c>
      <c r="GG3" s="1306"/>
      <c r="GH3" s="1307"/>
      <c r="GI3" s="1301"/>
      <c r="GJ3" s="1302"/>
      <c r="GK3" s="1303" t="s">
        <v>534</v>
      </c>
      <c r="GL3" s="1306"/>
      <c r="GM3" s="1307"/>
      <c r="GN3" s="1308"/>
      <c r="GO3" s="1302"/>
      <c r="GP3" s="1303" t="s">
        <v>539</v>
      </c>
      <c r="GQ3" s="1306"/>
      <c r="GR3" s="1309"/>
      <c r="GS3" s="1308"/>
      <c r="GT3" s="1302"/>
      <c r="GU3" s="1303" t="s">
        <v>539</v>
      </c>
      <c r="GV3" s="1306"/>
      <c r="GW3" s="1309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1044</v>
      </c>
      <c r="HZ3" s="178"/>
      <c r="IA3" s="179"/>
      <c r="IB3" s="175"/>
      <c r="IC3" s="176"/>
      <c r="ID3" s="177" t="s">
        <v>1045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1046</v>
      </c>
      <c r="IO3" s="178"/>
      <c r="IP3" s="179"/>
      <c r="IQ3" s="175"/>
      <c r="IR3" s="176"/>
      <c r="IS3" s="180" t="s">
        <v>1047</v>
      </c>
      <c r="IT3" s="181"/>
      <c r="IU3" s="182"/>
      <c r="IV3" s="672"/>
      <c r="IW3" s="87"/>
      <c r="IX3" s="1651"/>
      <c r="IY3" s="1651"/>
      <c r="IZ3" s="1651"/>
      <c r="JA3" s="1651"/>
      <c r="JB3" s="1651"/>
      <c r="JC3" s="1651"/>
      <c r="JD3" s="1651"/>
      <c r="JE3" s="1651"/>
      <c r="JF3" s="1652"/>
      <c r="JG3" s="1652"/>
      <c r="JH3" s="1653"/>
      <c r="JI3" s="1374" t="s">
        <v>25</v>
      </c>
      <c r="JV3" s="85"/>
      <c r="JW3" s="85"/>
      <c r="JX3" s="87"/>
      <c r="JY3" s="1651"/>
      <c r="JZ3" s="1651"/>
      <c r="KA3" s="1651"/>
      <c r="KB3" s="1651"/>
      <c r="KC3" s="1651"/>
      <c r="KD3" s="1651"/>
      <c r="KE3" s="1651"/>
      <c r="KF3" s="1651"/>
      <c r="KG3" s="1651"/>
      <c r="KH3" s="1651"/>
      <c r="KI3" s="1651"/>
      <c r="KJ3" s="1651"/>
      <c r="KW3" s="85"/>
      <c r="KX3" s="672"/>
      <c r="KY3" s="85"/>
      <c r="KZ3" s="1713" t="s">
        <v>0</v>
      </c>
      <c r="LA3" s="1710" t="s">
        <v>80</v>
      </c>
      <c r="LB3" s="1710" t="s">
        <v>1064</v>
      </c>
      <c r="LC3" s="1710" t="s">
        <v>615</v>
      </c>
      <c r="LD3" s="1710" t="s">
        <v>36</v>
      </c>
      <c r="LE3" s="1710" t="s">
        <v>23</v>
      </c>
      <c r="LF3" s="1710" t="s">
        <v>744</v>
      </c>
      <c r="LG3" s="1710" t="s">
        <v>1034</v>
      </c>
      <c r="LH3" s="1710" t="s">
        <v>543</v>
      </c>
      <c r="LI3" s="1710" t="s">
        <v>1483</v>
      </c>
      <c r="LJ3" s="1710" t="s">
        <v>597</v>
      </c>
      <c r="LK3" s="1710" t="s">
        <v>30</v>
      </c>
      <c r="LL3" s="1710" t="s">
        <v>1065</v>
      </c>
      <c r="LM3" s="1710" t="s">
        <v>112</v>
      </c>
      <c r="LN3" s="1710" t="s">
        <v>33</v>
      </c>
      <c r="LO3" s="1710" t="s">
        <v>31</v>
      </c>
      <c r="LP3" s="1710" t="s">
        <v>141</v>
      </c>
      <c r="LQ3" s="1710" t="s">
        <v>1060</v>
      </c>
      <c r="LR3" s="1710" t="s">
        <v>26</v>
      </c>
      <c r="LS3" s="1710" t="s">
        <v>34</v>
      </c>
      <c r="LT3" s="1710" t="s">
        <v>81</v>
      </c>
      <c r="LU3" s="1710" t="s">
        <v>1482</v>
      </c>
      <c r="LV3" s="1710" t="s">
        <v>1063</v>
      </c>
      <c r="LW3" s="1710" t="s">
        <v>35</v>
      </c>
      <c r="LX3" s="1710" t="s">
        <v>545</v>
      </c>
      <c r="LY3" s="1710" t="s">
        <v>77</v>
      </c>
      <c r="LZ3" s="1710" t="s">
        <v>37</v>
      </c>
      <c r="MA3" s="1710" t="s">
        <v>593</v>
      </c>
      <c r="MB3" s="1710" t="s">
        <v>544</v>
      </c>
      <c r="MC3" s="1710" t="s">
        <v>142</v>
      </c>
      <c r="MD3" s="1710" t="s">
        <v>113</v>
      </c>
      <c r="ME3" s="1710" t="s">
        <v>796</v>
      </c>
      <c r="MF3" s="1710" t="s">
        <v>114</v>
      </c>
      <c r="MG3" s="1710" t="s">
        <v>115</v>
      </c>
      <c r="MH3" s="1710" t="s">
        <v>1489</v>
      </c>
      <c r="MI3" s="1710" t="s">
        <v>1490</v>
      </c>
      <c r="MJ3" s="1710" t="s">
        <v>586</v>
      </c>
      <c r="MK3" s="1710" t="s">
        <v>134</v>
      </c>
      <c r="ML3" s="1710" t="s">
        <v>795</v>
      </c>
      <c r="MM3" s="1710" t="s">
        <v>115</v>
      </c>
      <c r="MN3" s="1710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1044</v>
      </c>
      <c r="I4" s="395"/>
      <c r="J4" s="179"/>
      <c r="K4" s="175"/>
      <c r="L4" s="394"/>
      <c r="M4" s="693" t="s">
        <v>1045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1044</v>
      </c>
      <c r="AC4" s="395"/>
      <c r="AD4" s="179"/>
      <c r="AE4" s="175"/>
      <c r="AF4" s="394"/>
      <c r="AG4" s="693" t="s">
        <v>1045</v>
      </c>
      <c r="AH4" s="395"/>
      <c r="AI4" s="179"/>
      <c r="AJ4" s="175"/>
      <c r="AK4" s="176"/>
      <c r="AL4" s="693" t="s">
        <v>1044</v>
      </c>
      <c r="AM4" s="395"/>
      <c r="AN4" s="179"/>
      <c r="AO4" s="175"/>
      <c r="AP4" s="394"/>
      <c r="AQ4" s="177" t="s">
        <v>1045</v>
      </c>
      <c r="AR4" s="395"/>
      <c r="AS4" s="179"/>
      <c r="AT4" s="175"/>
      <c r="AU4" s="176"/>
      <c r="AV4" s="177" t="s">
        <v>1044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301"/>
      <c r="FA4" s="1302"/>
      <c r="FB4" s="1310" t="s">
        <v>1044</v>
      </c>
      <c r="FC4" s="1304"/>
      <c r="FD4" s="1305"/>
      <c r="FE4" s="1301"/>
      <c r="FF4" s="1302"/>
      <c r="FG4" s="1310" t="s">
        <v>1044</v>
      </c>
      <c r="FH4" s="1304"/>
      <c r="FI4" s="1305"/>
      <c r="FJ4" s="1301"/>
      <c r="FK4" s="1302"/>
      <c r="FL4" s="1310" t="s">
        <v>1044</v>
      </c>
      <c r="FM4" s="1304"/>
      <c r="FN4" s="1305"/>
      <c r="FO4" s="1301"/>
      <c r="FP4" s="1302"/>
      <c r="FQ4" s="1310" t="s">
        <v>344</v>
      </c>
      <c r="FR4" s="1304"/>
      <c r="FS4" s="1305"/>
      <c r="FT4" s="1301"/>
      <c r="FU4" s="1302"/>
      <c r="FV4" s="1310" t="s">
        <v>1044</v>
      </c>
      <c r="FW4" s="1304"/>
      <c r="FX4" s="1305"/>
      <c r="FY4" s="1301"/>
      <c r="FZ4" s="1302"/>
      <c r="GA4" s="1310" t="s">
        <v>344</v>
      </c>
      <c r="GB4" s="1304"/>
      <c r="GC4" s="1305"/>
      <c r="GD4" s="1301"/>
      <c r="GE4" s="1302"/>
      <c r="GF4" s="1310" t="s">
        <v>1044</v>
      </c>
      <c r="GG4" s="1306"/>
      <c r="GH4" s="1307"/>
      <c r="GI4" s="1301"/>
      <c r="GJ4" s="1302"/>
      <c r="GK4" s="1310" t="s">
        <v>1045</v>
      </c>
      <c r="GL4" s="1306"/>
      <c r="GM4" s="1307"/>
      <c r="GN4" s="1308"/>
      <c r="GO4" s="1302"/>
      <c r="GP4" s="1310" t="s">
        <v>1044</v>
      </c>
      <c r="GQ4" s="1306"/>
      <c r="GR4" s="1309"/>
      <c r="GS4" s="1308"/>
      <c r="GT4" s="1302"/>
      <c r="GU4" s="1310" t="s">
        <v>1045</v>
      </c>
      <c r="GV4" s="1306"/>
      <c r="GW4" s="1309"/>
      <c r="GX4" s="580"/>
      <c r="GY4" s="581"/>
      <c r="GZ4" s="582" t="s">
        <v>1044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1045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6"/>
      <c r="IX4" s="1654"/>
      <c r="IY4" s="1654"/>
      <c r="IZ4" s="1654"/>
      <c r="JA4" s="1654"/>
      <c r="JB4" s="1654"/>
      <c r="JC4" s="1654"/>
      <c r="JD4" s="1654"/>
      <c r="JE4" s="1654"/>
      <c r="JF4" s="1659">
        <v>40</v>
      </c>
      <c r="JG4" s="1654">
        <v>41</v>
      </c>
      <c r="JH4" s="1655">
        <v>42</v>
      </c>
      <c r="JI4" s="1375"/>
      <c r="JJ4" s="1377"/>
      <c r="JK4" s="1377"/>
      <c r="JL4" s="1377">
        <v>19</v>
      </c>
      <c r="JM4" s="1377">
        <v>23</v>
      </c>
      <c r="JN4" s="1377">
        <v>24</v>
      </c>
      <c r="JO4" s="1377">
        <v>25</v>
      </c>
      <c r="JP4" s="1377">
        <v>26</v>
      </c>
      <c r="JQ4" s="1377">
        <v>29</v>
      </c>
      <c r="JR4" s="1377">
        <v>30</v>
      </c>
      <c r="JS4" s="1377">
        <v>31</v>
      </c>
      <c r="JT4" s="1377">
        <v>32</v>
      </c>
      <c r="JU4" s="1377">
        <v>33</v>
      </c>
      <c r="JV4" s="1377">
        <v>34</v>
      </c>
      <c r="JX4" s="1376" t="s">
        <v>1069</v>
      </c>
      <c r="JY4" s="1654"/>
      <c r="JZ4" s="1654"/>
      <c r="KA4" s="1654"/>
      <c r="KB4" s="1654"/>
      <c r="KC4" s="1654"/>
      <c r="KD4" s="1654"/>
      <c r="KE4" s="1654"/>
      <c r="KF4" s="1654"/>
      <c r="KG4" s="1654">
        <v>40</v>
      </c>
      <c r="KH4" s="1654">
        <v>41</v>
      </c>
      <c r="KI4" s="1655">
        <v>42</v>
      </c>
      <c r="KJ4" s="1375"/>
      <c r="KK4" s="1377"/>
      <c r="KL4" s="1377"/>
      <c r="KM4" s="1377">
        <v>19</v>
      </c>
      <c r="KN4" s="1377">
        <v>23</v>
      </c>
      <c r="KO4" s="1377">
        <v>24</v>
      </c>
      <c r="KP4" s="1377">
        <v>25</v>
      </c>
      <c r="KQ4" s="1377">
        <v>26</v>
      </c>
      <c r="KR4" s="1377">
        <v>29</v>
      </c>
      <c r="KS4" s="1377">
        <v>30</v>
      </c>
      <c r="KT4" s="1377">
        <v>31</v>
      </c>
      <c r="KU4" s="1377">
        <v>32</v>
      </c>
      <c r="KV4" s="1377">
        <v>33</v>
      </c>
      <c r="KW4" s="1377">
        <v>34</v>
      </c>
      <c r="KX4" s="672"/>
      <c r="KZ4" s="1714"/>
      <c r="LA4" s="1712"/>
      <c r="LB4" s="1712"/>
      <c r="LC4" s="1712"/>
      <c r="LD4" s="1712"/>
      <c r="LE4" s="1712"/>
      <c r="LF4" s="1712"/>
      <c r="LG4" s="1712"/>
      <c r="LH4" s="1712"/>
      <c r="LI4" s="1712"/>
      <c r="LJ4" s="1712"/>
      <c r="LK4" s="1712"/>
      <c r="LL4" s="1712"/>
      <c r="LM4" s="1712"/>
      <c r="LN4" s="1712"/>
      <c r="LO4" s="1712"/>
      <c r="LP4" s="1712"/>
      <c r="LQ4" s="1712"/>
      <c r="LR4" s="1712"/>
      <c r="LS4" s="1712"/>
      <c r="LT4" s="1712"/>
      <c r="LU4" s="1712"/>
      <c r="LV4" s="1712"/>
      <c r="LW4" s="1712"/>
      <c r="LX4" s="1712"/>
      <c r="LY4" s="1712"/>
      <c r="LZ4" s="1712"/>
      <c r="MA4" s="1712"/>
      <c r="MB4" s="1712"/>
      <c r="MC4" s="1712"/>
      <c r="MD4" s="1712"/>
      <c r="ME4" s="1712"/>
      <c r="MF4" s="1712"/>
      <c r="MG4" s="1712"/>
      <c r="MH4" s="1712"/>
      <c r="MI4" s="1712"/>
      <c r="MJ4" s="1712"/>
      <c r="MK4" s="1712"/>
      <c r="ML4" s="1712"/>
      <c r="MM4" s="1712"/>
      <c r="MN4" s="1710"/>
    </row>
    <row r="5" spans="1:352" s="196" customFormat="1" ht="30" customHeight="1" thickTop="1" thickBot="1">
      <c r="A5" s="187"/>
      <c r="B5" s="188"/>
      <c r="C5" s="189" t="s">
        <v>1066</v>
      </c>
      <c r="D5" s="190"/>
      <c r="E5" s="191"/>
      <c r="F5" s="187"/>
      <c r="G5" s="188"/>
      <c r="H5" s="189" t="s">
        <v>1493</v>
      </c>
      <c r="I5" s="190"/>
      <c r="J5" s="191"/>
      <c r="K5" s="187"/>
      <c r="L5" s="188"/>
      <c r="M5" s="189" t="s">
        <v>1493</v>
      </c>
      <c r="N5" s="190"/>
      <c r="O5" s="191"/>
      <c r="P5" s="187"/>
      <c r="Q5" s="188"/>
      <c r="R5" s="189" t="s">
        <v>1493</v>
      </c>
      <c r="S5" s="190"/>
      <c r="T5" s="191"/>
      <c r="U5" s="187"/>
      <c r="V5" s="188"/>
      <c r="W5" s="189" t="s">
        <v>1493</v>
      </c>
      <c r="X5" s="190"/>
      <c r="Y5" s="191"/>
      <c r="Z5" s="187"/>
      <c r="AA5" s="188"/>
      <c r="AB5" s="189" t="s">
        <v>1493</v>
      </c>
      <c r="AC5" s="190"/>
      <c r="AD5" s="191"/>
      <c r="AE5" s="187"/>
      <c r="AF5" s="188"/>
      <c r="AG5" s="189" t="s">
        <v>1493</v>
      </c>
      <c r="AH5" s="190"/>
      <c r="AI5" s="191"/>
      <c r="AJ5" s="187"/>
      <c r="AK5" s="188"/>
      <c r="AL5" s="189" t="s">
        <v>1493</v>
      </c>
      <c r="AM5" s="190"/>
      <c r="AN5" s="191"/>
      <c r="AO5" s="187"/>
      <c r="AP5" s="188"/>
      <c r="AQ5" s="189" t="s">
        <v>1493</v>
      </c>
      <c r="AR5" s="190"/>
      <c r="AS5" s="191"/>
      <c r="AT5" s="187"/>
      <c r="AU5" s="188"/>
      <c r="AV5" s="189" t="s">
        <v>1493</v>
      </c>
      <c r="AW5" s="190"/>
      <c r="AX5" s="191"/>
      <c r="AY5" s="187"/>
      <c r="AZ5" s="188"/>
      <c r="BA5" s="189" t="s">
        <v>1493</v>
      </c>
      <c r="BB5" s="190"/>
      <c r="BC5" s="191"/>
      <c r="BD5" s="187"/>
      <c r="BE5" s="188"/>
      <c r="BF5" s="189" t="s">
        <v>1493</v>
      </c>
      <c r="BG5" s="190"/>
      <c r="BH5" s="191"/>
      <c r="BI5" s="187"/>
      <c r="BJ5" s="188"/>
      <c r="BK5" s="189" t="s">
        <v>1493</v>
      </c>
      <c r="BL5" s="190"/>
      <c r="BM5" s="191"/>
      <c r="BN5" s="187"/>
      <c r="BO5" s="188"/>
      <c r="BP5" s="189" t="s">
        <v>1493</v>
      </c>
      <c r="BQ5" s="190"/>
      <c r="BR5" s="191"/>
      <c r="BS5" s="187"/>
      <c r="BT5" s="188"/>
      <c r="BU5" s="189" t="s">
        <v>1493</v>
      </c>
      <c r="BV5" s="190"/>
      <c r="BW5" s="191"/>
      <c r="BX5" s="187"/>
      <c r="BY5" s="188"/>
      <c r="BZ5" s="189" t="s">
        <v>1493</v>
      </c>
      <c r="CA5" s="190"/>
      <c r="CB5" s="191"/>
      <c r="CC5" s="187"/>
      <c r="CD5" s="188"/>
      <c r="CE5" s="189" t="s">
        <v>1493</v>
      </c>
      <c r="CF5" s="190"/>
      <c r="CG5" s="191"/>
      <c r="CH5" s="187"/>
      <c r="CI5" s="188"/>
      <c r="CJ5" s="189" t="s">
        <v>1493</v>
      </c>
      <c r="CK5" s="190"/>
      <c r="CL5" s="191"/>
      <c r="CM5" s="187"/>
      <c r="CN5" s="188"/>
      <c r="CO5" s="189" t="s">
        <v>1493</v>
      </c>
      <c r="CP5" s="190"/>
      <c r="CQ5" s="191"/>
      <c r="CR5" s="187"/>
      <c r="CS5" s="188"/>
      <c r="CT5" s="189" t="s">
        <v>1493</v>
      </c>
      <c r="CU5" s="190"/>
      <c r="CV5" s="191"/>
      <c r="CW5" s="187"/>
      <c r="CX5" s="188"/>
      <c r="CY5" s="189" t="s">
        <v>1493</v>
      </c>
      <c r="CZ5" s="190"/>
      <c r="DA5" s="191"/>
      <c r="DB5" s="187"/>
      <c r="DC5" s="188"/>
      <c r="DD5" s="189" t="s">
        <v>1493</v>
      </c>
      <c r="DE5" s="190"/>
      <c r="DF5" s="191"/>
      <c r="DG5" s="187"/>
      <c r="DH5" s="188"/>
      <c r="DI5" s="189" t="s">
        <v>1493</v>
      </c>
      <c r="DJ5" s="190"/>
      <c r="DK5" s="191"/>
      <c r="DL5" s="187"/>
      <c r="DM5" s="188"/>
      <c r="DN5" s="189" t="s">
        <v>1493</v>
      </c>
      <c r="DO5" s="190"/>
      <c r="DP5" s="191"/>
      <c r="DQ5" s="187"/>
      <c r="DR5" s="188"/>
      <c r="DS5" s="189" t="s">
        <v>1493</v>
      </c>
      <c r="DT5" s="190"/>
      <c r="DU5" s="191"/>
      <c r="DV5" s="187"/>
      <c r="DW5" s="188"/>
      <c r="DX5" s="189" t="s">
        <v>1493</v>
      </c>
      <c r="DY5" s="190"/>
      <c r="DZ5" s="191"/>
      <c r="EA5" s="187"/>
      <c r="EB5" s="188"/>
      <c r="EC5" s="189" t="s">
        <v>1493</v>
      </c>
      <c r="ED5" s="190"/>
      <c r="EE5" s="191"/>
      <c r="EF5" s="187"/>
      <c r="EG5" s="188"/>
      <c r="EH5" s="189" t="s">
        <v>1493</v>
      </c>
      <c r="EI5" s="190"/>
      <c r="EJ5" s="191"/>
      <c r="EK5" s="187"/>
      <c r="EL5" s="188"/>
      <c r="EM5" s="189" t="s">
        <v>1493</v>
      </c>
      <c r="EN5" s="190"/>
      <c r="EO5" s="191"/>
      <c r="EP5" s="187"/>
      <c r="EQ5" s="188"/>
      <c r="ER5" s="189" t="s">
        <v>1493</v>
      </c>
      <c r="ES5" s="190"/>
      <c r="ET5" s="191"/>
      <c r="EU5" s="187"/>
      <c r="EV5" s="188"/>
      <c r="EW5" s="189" t="s">
        <v>1493</v>
      </c>
      <c r="EX5" s="190"/>
      <c r="EY5" s="191"/>
      <c r="EZ5" s="1311"/>
      <c r="FA5" s="1312"/>
      <c r="FB5" s="1313" t="s">
        <v>1493</v>
      </c>
      <c r="FC5" s="1314"/>
      <c r="FD5" s="1315"/>
      <c r="FE5" s="1311"/>
      <c r="FF5" s="1312"/>
      <c r="FG5" s="1313" t="s">
        <v>1493</v>
      </c>
      <c r="FH5" s="1314"/>
      <c r="FI5" s="1315"/>
      <c r="FJ5" s="1311"/>
      <c r="FK5" s="1312"/>
      <c r="FL5" s="1313" t="s">
        <v>1493</v>
      </c>
      <c r="FM5" s="1314"/>
      <c r="FN5" s="1315"/>
      <c r="FO5" s="1311"/>
      <c r="FP5" s="1312"/>
      <c r="FQ5" s="1313" t="s">
        <v>1061</v>
      </c>
      <c r="FR5" s="1314"/>
      <c r="FS5" s="1315"/>
      <c r="FT5" s="1311"/>
      <c r="FU5" s="1312"/>
      <c r="FV5" s="1313" t="s">
        <v>1493</v>
      </c>
      <c r="FW5" s="1314"/>
      <c r="FX5" s="1315"/>
      <c r="FY5" s="1311"/>
      <c r="FZ5" s="1312"/>
      <c r="GA5" s="1313" t="s">
        <v>1061</v>
      </c>
      <c r="GB5" s="1314"/>
      <c r="GC5" s="1315"/>
      <c r="GD5" s="1311"/>
      <c r="GE5" s="1312"/>
      <c r="GF5" s="1313" t="s">
        <v>1493</v>
      </c>
      <c r="GG5" s="1314"/>
      <c r="GH5" s="1316"/>
      <c r="GI5" s="1311"/>
      <c r="GJ5" s="1312"/>
      <c r="GK5" s="1313" t="s">
        <v>1061</v>
      </c>
      <c r="GL5" s="1314"/>
      <c r="GM5" s="1316"/>
      <c r="GN5" s="1317"/>
      <c r="GO5" s="1312"/>
      <c r="GP5" s="1313" t="s">
        <v>1493</v>
      </c>
      <c r="GQ5" s="1314"/>
      <c r="GR5" s="1315"/>
      <c r="GS5" s="1317"/>
      <c r="GT5" s="1312"/>
      <c r="GU5" s="1313" t="s">
        <v>1061</v>
      </c>
      <c r="GV5" s="1314"/>
      <c r="GW5" s="1315"/>
      <c r="GX5" s="585"/>
      <c r="GY5" s="586"/>
      <c r="GZ5" s="587" t="s">
        <v>1493</v>
      </c>
      <c r="HA5" s="588"/>
      <c r="HB5" s="589"/>
      <c r="HC5" s="585"/>
      <c r="HD5" s="586"/>
      <c r="HE5" s="587" t="s">
        <v>1061</v>
      </c>
      <c r="HF5" s="588"/>
      <c r="HG5" s="589"/>
      <c r="HH5" s="585"/>
      <c r="HI5" s="586"/>
      <c r="HJ5" s="587" t="s">
        <v>1493</v>
      </c>
      <c r="HK5" s="588"/>
      <c r="HL5" s="589"/>
      <c r="HM5" s="187"/>
      <c r="HN5" s="188"/>
      <c r="HO5" s="189" t="s">
        <v>1061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1493</v>
      </c>
      <c r="HZ5" s="190"/>
      <c r="IA5" s="191"/>
      <c r="IB5" s="187"/>
      <c r="IC5" s="188"/>
      <c r="ID5" s="189" t="s">
        <v>1493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1493</v>
      </c>
      <c r="IO5" s="190"/>
      <c r="IP5" s="191"/>
      <c r="IQ5" s="187"/>
      <c r="IR5" s="188"/>
      <c r="IS5" s="189" t="s">
        <v>1493</v>
      </c>
      <c r="IT5" s="190"/>
      <c r="IU5" s="191"/>
      <c r="IV5" s="673"/>
      <c r="IW5" s="192" t="s">
        <v>0</v>
      </c>
      <c r="IX5" s="1656" t="s">
        <v>1481</v>
      </c>
      <c r="IY5" s="1656" t="s">
        <v>1479</v>
      </c>
      <c r="IZ5" s="1656" t="s">
        <v>1484</v>
      </c>
      <c r="JA5" s="1656" t="s">
        <v>1485</v>
      </c>
      <c r="JB5" s="1656" t="s">
        <v>1486</v>
      </c>
      <c r="JC5" s="1656" t="s">
        <v>1480</v>
      </c>
      <c r="JD5" s="1656" t="s">
        <v>1487</v>
      </c>
      <c r="JE5" s="1656" t="s">
        <v>1488</v>
      </c>
      <c r="JF5" s="532" t="s">
        <v>1048</v>
      </c>
      <c r="JG5" s="532" t="s">
        <v>1049</v>
      </c>
      <c r="JH5" s="532" t="s">
        <v>1219</v>
      </c>
      <c r="JI5" s="193">
        <v>11</v>
      </c>
      <c r="JJ5" s="193">
        <v>13</v>
      </c>
      <c r="JK5" s="193">
        <v>14</v>
      </c>
      <c r="JL5" s="193" t="s">
        <v>1050</v>
      </c>
      <c r="JM5" s="193" t="s">
        <v>1051</v>
      </c>
      <c r="JN5" s="193" t="s">
        <v>702</v>
      </c>
      <c r="JO5" s="193" t="s">
        <v>1052</v>
      </c>
      <c r="JP5" s="193" t="s">
        <v>1053</v>
      </c>
      <c r="JQ5" s="193" t="s">
        <v>1054</v>
      </c>
      <c r="JR5" s="193" t="s">
        <v>1055</v>
      </c>
      <c r="JS5" s="193" t="s">
        <v>1056</v>
      </c>
      <c r="JT5" s="193" t="s">
        <v>1057</v>
      </c>
      <c r="JU5" s="193" t="s">
        <v>1058</v>
      </c>
      <c r="JV5" s="194" t="s">
        <v>1059</v>
      </c>
      <c r="JW5" s="195">
        <v>34</v>
      </c>
      <c r="JX5" s="192" t="s">
        <v>0</v>
      </c>
      <c r="JY5" s="1656" t="s">
        <v>1481</v>
      </c>
      <c r="JZ5" s="1656" t="s">
        <v>1479</v>
      </c>
      <c r="KA5" s="1656" t="s">
        <v>1484</v>
      </c>
      <c r="KB5" s="1656" t="s">
        <v>1485</v>
      </c>
      <c r="KC5" s="1656" t="s">
        <v>1486</v>
      </c>
      <c r="KD5" s="1656" t="s">
        <v>1480</v>
      </c>
      <c r="KE5" s="1656" t="s">
        <v>1487</v>
      </c>
      <c r="KF5" s="1656" t="s">
        <v>1488</v>
      </c>
      <c r="KG5" s="532" t="s">
        <v>1048</v>
      </c>
      <c r="KH5" s="532" t="s">
        <v>1049</v>
      </c>
      <c r="KI5" s="532" t="s">
        <v>1219</v>
      </c>
      <c r="KJ5" s="193">
        <v>11</v>
      </c>
      <c r="KK5" s="193">
        <v>13</v>
      </c>
      <c r="KL5" s="193">
        <v>14</v>
      </c>
      <c r="KM5" s="193" t="s">
        <v>1050</v>
      </c>
      <c r="KN5" s="193" t="s">
        <v>1051</v>
      </c>
      <c r="KO5" s="193" t="s">
        <v>702</v>
      </c>
      <c r="KP5" s="193" t="s">
        <v>1052</v>
      </c>
      <c r="KQ5" s="193" t="s">
        <v>1053</v>
      </c>
      <c r="KR5" s="193" t="s">
        <v>1054</v>
      </c>
      <c r="KS5" s="193" t="s">
        <v>1055</v>
      </c>
      <c r="KT5" s="193" t="s">
        <v>1056</v>
      </c>
      <c r="KU5" s="193" t="s">
        <v>1057</v>
      </c>
      <c r="KV5" s="193" t="s">
        <v>1058</v>
      </c>
      <c r="KW5" s="194" t="s">
        <v>1059</v>
      </c>
      <c r="KX5" s="673"/>
      <c r="KY5" s="195">
        <v>34</v>
      </c>
      <c r="KZ5" s="1715"/>
      <c r="LA5" s="1711"/>
      <c r="LB5" s="1711"/>
      <c r="LC5" s="1711"/>
      <c r="LD5" s="1711"/>
      <c r="LE5" s="1711"/>
      <c r="LF5" s="1711"/>
      <c r="LG5" s="1711"/>
      <c r="LH5" s="1711"/>
      <c r="LI5" s="1711"/>
      <c r="LJ5" s="1711"/>
      <c r="LK5" s="1711"/>
      <c r="LL5" s="1711"/>
      <c r="LM5" s="1711"/>
      <c r="LN5" s="1711"/>
      <c r="LO5" s="1711"/>
      <c r="LP5" s="1711"/>
      <c r="LQ5" s="1711"/>
      <c r="LR5" s="1711"/>
      <c r="LS5" s="1711"/>
      <c r="LT5" s="1711"/>
      <c r="LU5" s="1711"/>
      <c r="LV5" s="1711"/>
      <c r="LW5" s="1711"/>
      <c r="LX5" s="1711"/>
      <c r="LY5" s="1711"/>
      <c r="LZ5" s="1711"/>
      <c r="MA5" s="1711"/>
      <c r="MB5" s="1711"/>
      <c r="MC5" s="1711"/>
      <c r="MD5" s="1711"/>
      <c r="ME5" s="1711"/>
      <c r="MF5" s="1711"/>
      <c r="MG5" s="1711"/>
      <c r="MH5" s="1711"/>
      <c r="MI5" s="1711"/>
      <c r="MJ5" s="1711"/>
      <c r="MK5" s="1711"/>
      <c r="ML5" s="1711"/>
      <c r="MM5" s="1711"/>
      <c r="MN5" s="1710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8" t="s">
        <v>0</v>
      </c>
      <c r="FA6" s="1319" t="s">
        <v>1</v>
      </c>
      <c r="FB6" s="1320" t="s">
        <v>2</v>
      </c>
      <c r="FC6" s="1321" t="s">
        <v>3</v>
      </c>
      <c r="FD6" s="1322" t="s">
        <v>4</v>
      </c>
      <c r="FE6" s="1318" t="s">
        <v>0</v>
      </c>
      <c r="FF6" s="1319" t="s">
        <v>1</v>
      </c>
      <c r="FG6" s="1320" t="s">
        <v>2</v>
      </c>
      <c r="FH6" s="1321" t="s">
        <v>3</v>
      </c>
      <c r="FI6" s="1322" t="s">
        <v>4</v>
      </c>
      <c r="FJ6" s="1318" t="s">
        <v>0</v>
      </c>
      <c r="FK6" s="1319" t="s">
        <v>1</v>
      </c>
      <c r="FL6" s="1320" t="s">
        <v>2</v>
      </c>
      <c r="FM6" s="1321" t="s">
        <v>3</v>
      </c>
      <c r="FN6" s="1322" t="s">
        <v>4</v>
      </c>
      <c r="FO6" s="1318" t="s">
        <v>0</v>
      </c>
      <c r="FP6" s="1319" t="s">
        <v>1</v>
      </c>
      <c r="FQ6" s="1320" t="s">
        <v>2</v>
      </c>
      <c r="FR6" s="1321" t="s">
        <v>3</v>
      </c>
      <c r="FS6" s="1322" t="s">
        <v>4</v>
      </c>
      <c r="FT6" s="1318" t="s">
        <v>0</v>
      </c>
      <c r="FU6" s="1319" t="s">
        <v>1</v>
      </c>
      <c r="FV6" s="1320" t="s">
        <v>2</v>
      </c>
      <c r="FW6" s="1321" t="s">
        <v>3</v>
      </c>
      <c r="FX6" s="1322" t="s">
        <v>4</v>
      </c>
      <c r="FY6" s="1318" t="s">
        <v>0</v>
      </c>
      <c r="FZ6" s="1319" t="s">
        <v>1</v>
      </c>
      <c r="GA6" s="1320" t="s">
        <v>2</v>
      </c>
      <c r="GB6" s="1321" t="s">
        <v>3</v>
      </c>
      <c r="GC6" s="1322" t="s">
        <v>4</v>
      </c>
      <c r="GD6" s="1318" t="s">
        <v>0</v>
      </c>
      <c r="GE6" s="1319" t="s">
        <v>1</v>
      </c>
      <c r="GF6" s="1323" t="s">
        <v>2</v>
      </c>
      <c r="GG6" s="1324" t="s">
        <v>3</v>
      </c>
      <c r="GH6" s="1325" t="s">
        <v>4</v>
      </c>
      <c r="GI6" s="1318" t="s">
        <v>0</v>
      </c>
      <c r="GJ6" s="1319" t="s">
        <v>1</v>
      </c>
      <c r="GK6" s="1323" t="s">
        <v>2</v>
      </c>
      <c r="GL6" s="1324" t="s">
        <v>3</v>
      </c>
      <c r="GM6" s="1325" t="s">
        <v>4</v>
      </c>
      <c r="GN6" s="1319" t="s">
        <v>0</v>
      </c>
      <c r="GO6" s="1319" t="s">
        <v>1</v>
      </c>
      <c r="GP6" s="1320" t="s">
        <v>2</v>
      </c>
      <c r="GQ6" s="1321" t="s">
        <v>3</v>
      </c>
      <c r="GR6" s="1322" t="s">
        <v>4</v>
      </c>
      <c r="GS6" s="1319" t="s">
        <v>0</v>
      </c>
      <c r="GT6" s="1319" t="s">
        <v>1</v>
      </c>
      <c r="GU6" s="1320" t="s">
        <v>2</v>
      </c>
      <c r="GV6" s="1321" t="s">
        <v>3</v>
      </c>
      <c r="GW6" s="1322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657"/>
      <c r="IY6" s="1657"/>
      <c r="IZ6" s="1657"/>
      <c r="JA6" s="1657"/>
      <c r="JB6" s="1657"/>
      <c r="JC6" s="1657"/>
      <c r="JD6" s="1657"/>
      <c r="JE6" s="1657"/>
      <c r="JF6" s="1658"/>
      <c r="JG6" s="1657"/>
      <c r="JH6" s="1657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657"/>
      <c r="JZ6" s="1657"/>
      <c r="KA6" s="1657"/>
      <c r="KB6" s="1657"/>
      <c r="KC6" s="1657"/>
      <c r="KD6" s="1657"/>
      <c r="KE6" s="1657"/>
      <c r="KF6" s="1657"/>
      <c r="KG6" s="1658"/>
      <c r="KH6" s="1657"/>
      <c r="KI6" s="1657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697"/>
      <c r="B7" s="1698"/>
      <c r="C7" s="1698"/>
      <c r="D7" s="1698"/>
      <c r="E7" s="1699"/>
      <c r="F7" s="122"/>
      <c r="G7" s="88"/>
      <c r="H7" s="1282"/>
      <c r="I7" s="695"/>
      <c r="J7" s="1381"/>
      <c r="K7" s="122"/>
      <c r="L7" s="88"/>
      <c r="M7" s="1282"/>
      <c r="N7" s="695"/>
      <c r="O7" s="1381"/>
      <c r="P7" s="122"/>
      <c r="Q7" s="88"/>
      <c r="R7" s="1282"/>
      <c r="S7" s="695"/>
      <c r="T7" s="1381"/>
      <c r="U7" s="122"/>
      <c r="V7" s="88"/>
      <c r="W7" s="1282"/>
      <c r="X7" s="695"/>
      <c r="Y7" s="1381"/>
      <c r="Z7" s="122"/>
      <c r="AA7" s="88"/>
      <c r="AB7" s="205"/>
      <c r="AC7" s="135"/>
      <c r="AD7" s="143"/>
      <c r="AE7" s="122"/>
      <c r="AF7" s="88"/>
      <c r="AG7" s="205"/>
      <c r="AH7" s="135"/>
      <c r="AI7" s="1379"/>
      <c r="AJ7" s="122"/>
      <c r="AK7" s="88"/>
      <c r="AL7" s="205"/>
      <c r="AM7" s="135"/>
      <c r="AN7" s="1379"/>
      <c r="AO7" s="122"/>
      <c r="AP7" s="88"/>
      <c r="AQ7" s="1468"/>
      <c r="AR7" s="695"/>
      <c r="AS7" s="397"/>
      <c r="AT7" s="258"/>
      <c r="AU7" s="88"/>
      <c r="AV7" s="1470"/>
      <c r="AW7" s="135"/>
      <c r="AX7" s="397"/>
      <c r="AY7" s="122"/>
      <c r="AZ7" s="88"/>
      <c r="BA7" s="429"/>
      <c r="BB7" s="209"/>
      <c r="BC7" s="143"/>
      <c r="BD7" s="122"/>
      <c r="BE7" s="88"/>
      <c r="BF7" s="1282"/>
      <c r="BG7" s="695"/>
      <c r="BH7" s="1381"/>
      <c r="BI7" s="122"/>
      <c r="BJ7" s="88"/>
      <c r="BK7" s="205"/>
      <c r="BL7" s="135"/>
      <c r="BM7" s="1379"/>
      <c r="BN7" s="122"/>
      <c r="BO7" s="88"/>
      <c r="BP7" s="1282"/>
      <c r="BQ7" s="695"/>
      <c r="BR7" s="1381"/>
      <c r="BS7" s="122"/>
      <c r="BT7" s="88"/>
      <c r="BU7" s="205"/>
      <c r="BV7" s="135"/>
      <c r="BW7" s="348"/>
      <c r="BX7" s="398"/>
      <c r="BY7" s="399"/>
      <c r="BZ7" s="396"/>
      <c r="CA7" s="481"/>
      <c r="CB7" s="1384"/>
      <c r="CC7" s="122"/>
      <c r="CD7" s="88"/>
      <c r="CE7" s="1282"/>
      <c r="CF7" s="695"/>
      <c r="CG7" s="1381"/>
      <c r="CH7" s="122"/>
      <c r="CI7" s="88"/>
      <c r="CJ7" s="396"/>
      <c r="CK7" s="481"/>
      <c r="CL7" s="1384"/>
      <c r="CM7" s="122"/>
      <c r="CN7" s="88"/>
      <c r="CO7" s="1282"/>
      <c r="CP7" s="695"/>
      <c r="CQ7" s="1381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1282"/>
      <c r="DE7" s="695"/>
      <c r="DF7" s="1381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1282"/>
      <c r="DT7" s="695"/>
      <c r="DU7" s="1381"/>
      <c r="DV7" s="122"/>
      <c r="DW7" s="110"/>
      <c r="DX7" s="396"/>
      <c r="DY7" s="481"/>
      <c r="DZ7" s="143"/>
      <c r="EA7" s="258"/>
      <c r="EB7" s="88"/>
      <c r="EC7" s="1282"/>
      <c r="ED7" s="695"/>
      <c r="EE7" s="1381"/>
      <c r="EF7" s="258"/>
      <c r="EG7" s="88"/>
      <c r="EH7" s="1282"/>
      <c r="EI7" s="695"/>
      <c r="EJ7" s="1381"/>
      <c r="EK7" s="258"/>
      <c r="EL7" s="110"/>
      <c r="EM7" s="1282"/>
      <c r="EN7" s="695"/>
      <c r="EO7" s="1381"/>
      <c r="EP7" s="258"/>
      <c r="EQ7" s="88"/>
      <c r="ER7" s="1282"/>
      <c r="ES7" s="695"/>
      <c r="ET7" s="1381"/>
      <c r="EU7" s="122"/>
      <c r="EV7" s="88"/>
      <c r="EW7" s="351"/>
      <c r="EX7" s="416"/>
      <c r="EY7" s="348"/>
      <c r="EZ7" s="1326"/>
      <c r="FA7" s="1327"/>
      <c r="FB7" s="1328"/>
      <c r="FC7" s="1329"/>
      <c r="FD7" s="1640"/>
      <c r="FE7" s="1326"/>
      <c r="FF7" s="1327"/>
      <c r="FG7" s="1328"/>
      <c r="FH7" s="1329"/>
      <c r="FI7" s="1387"/>
      <c r="FJ7" s="1326"/>
      <c r="FK7" s="1327"/>
      <c r="FL7" s="1328"/>
      <c r="FM7" s="1329"/>
      <c r="FN7" s="1331"/>
      <c r="FO7" s="1326"/>
      <c r="FP7" s="1327"/>
      <c r="FQ7" s="1332"/>
      <c r="FR7" s="1329"/>
      <c r="FS7" s="1331"/>
      <c r="FT7" s="1326"/>
      <c r="FU7" s="1327"/>
      <c r="FV7" s="1328"/>
      <c r="FW7" s="1329"/>
      <c r="FX7" s="1387"/>
      <c r="FY7" s="1326"/>
      <c r="FZ7" s="1327"/>
      <c r="GA7" s="1328"/>
      <c r="GB7" s="1329"/>
      <c r="GC7" s="1331"/>
      <c r="GD7" s="1326"/>
      <c r="GE7" s="1333"/>
      <c r="GF7" s="1328"/>
      <c r="GG7" s="1329"/>
      <c r="GH7" s="1387"/>
      <c r="GI7" s="1326"/>
      <c r="GJ7" s="1333"/>
      <c r="GK7" s="1330"/>
      <c r="GL7" s="1329"/>
      <c r="GM7" s="1387"/>
      <c r="GN7" s="1334"/>
      <c r="GO7" s="1327"/>
      <c r="GP7" s="1328"/>
      <c r="GQ7" s="1329"/>
      <c r="GR7" s="1387"/>
      <c r="GS7" s="1334"/>
      <c r="GT7" s="1327"/>
      <c r="GU7" s="1328"/>
      <c r="GV7" s="1329"/>
      <c r="GW7" s="1391"/>
      <c r="GX7" s="595"/>
      <c r="GY7" s="596"/>
      <c r="GZ7" s="1737"/>
      <c r="HA7" s="1738"/>
      <c r="HB7" s="1392"/>
      <c r="HC7" s="595"/>
      <c r="HD7" s="596"/>
      <c r="HE7" s="597"/>
      <c r="HF7" s="598"/>
      <c r="HG7" s="599"/>
      <c r="HH7" s="595"/>
      <c r="HI7" s="596"/>
      <c r="HJ7" s="597"/>
      <c r="HK7" s="598"/>
      <c r="HL7" s="1392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496"/>
      <c r="HZ7" s="497"/>
      <c r="IA7" s="1381"/>
      <c r="IB7" s="127"/>
      <c r="IC7" s="88"/>
      <c r="ID7" s="496"/>
      <c r="IE7" s="497"/>
      <c r="IF7" s="1381"/>
      <c r="IG7" s="122"/>
      <c r="IH7" s="88"/>
      <c r="II7" s="496"/>
      <c r="IJ7" s="497"/>
      <c r="IK7" s="143"/>
      <c r="IL7" s="127"/>
      <c r="IM7" s="88"/>
      <c r="IN7" s="496"/>
      <c r="IO7" s="497"/>
      <c r="IP7" s="1381"/>
      <c r="IQ7" s="823"/>
      <c r="IR7" s="824"/>
      <c r="IS7" s="496"/>
      <c r="IT7" s="497"/>
      <c r="IU7" s="1381"/>
      <c r="IV7" s="675"/>
      <c r="IW7" s="79"/>
      <c r="IX7" s="1670">
        <f>COUNTIF($F7:$IU10,"=CSB 13")</f>
        <v>0</v>
      </c>
      <c r="IY7" s="1670">
        <f>COUNTIF($F7:$IU10,"=CSB 16")</f>
        <v>0</v>
      </c>
      <c r="IZ7" s="1670">
        <f>COUNTIF($F7:$IU10,"=CSB 24")</f>
        <v>0</v>
      </c>
      <c r="JA7" s="1670">
        <f>COUNTIF($F7:$IU10,"=CSB 23")</f>
        <v>0</v>
      </c>
      <c r="JB7" s="1670">
        <f>COUNTIF($F7:$IU10,"=CSB 3")</f>
        <v>0</v>
      </c>
      <c r="JC7" s="1670">
        <f>COUNTIF($F7:$IU10,"=CSB 4")</f>
        <v>0</v>
      </c>
      <c r="JD7" s="1670">
        <f>COUNTIF($F7:$IU10,"=CSB 5")</f>
        <v>0</v>
      </c>
      <c r="JE7" s="1670">
        <f>COUNTIF($F7:$IU10,"=CSB 28")</f>
        <v>0</v>
      </c>
      <c r="JF7" s="1670">
        <f>COUNTIF($F7:$IU10,"B1")</f>
        <v>0</v>
      </c>
      <c r="JG7" s="1670">
        <f>COUNTIF($F7:$IU10,"B2")</f>
        <v>0</v>
      </c>
      <c r="JH7" s="1694">
        <f>COUNTIF($F7:$IU10,"B4")</f>
        <v>0</v>
      </c>
      <c r="JI7" s="1673">
        <f>COUNTIF($F7:$IU10,"11")</f>
        <v>0</v>
      </c>
      <c r="JJ7" s="1676">
        <f>COUNTIF($F7:$IU10,"13")</f>
        <v>0</v>
      </c>
      <c r="JK7" s="1676">
        <f>COUNTIF($F7:$IU10,"=14")</f>
        <v>0</v>
      </c>
      <c r="JL7" s="1676">
        <f>COUNTIF($F7:$IU10,"=16")</f>
        <v>0</v>
      </c>
      <c r="JM7" s="1679">
        <f>COUNTIF($F7:$IU10,"=22")</f>
        <v>0</v>
      </c>
      <c r="JN7" s="1682">
        <f>COUNTIF($F7:$IU10,"=23")</f>
        <v>1</v>
      </c>
      <c r="JO7" s="1682">
        <f>COUNTIF($F7:$IU10,"=24")</f>
        <v>0</v>
      </c>
      <c r="JP7" s="1679">
        <f>COUNTIF($F7:$IU10,"=25")</f>
        <v>0</v>
      </c>
      <c r="JQ7" s="1679">
        <f>COUNTIF($F7:$IU10,"=26")</f>
        <v>0</v>
      </c>
      <c r="JR7" s="1679">
        <f>COUNTIF($F7:$IU10,"=31")</f>
        <v>0</v>
      </c>
      <c r="JS7" s="1679">
        <f>COUNTIF($F7:$IU10,"=32")</f>
        <v>0</v>
      </c>
      <c r="JT7" s="1673">
        <f t="shared" ref="JT7:JT31" si="0">COUNTIF($F7:$IU10,"=34")</f>
        <v>0</v>
      </c>
      <c r="JU7" s="1673">
        <f>COUNTIF($F7:$IU10,"=35")</f>
        <v>0</v>
      </c>
      <c r="JV7" s="1673">
        <f>COUNTIF($F7:$IU10,"=36")</f>
        <v>0</v>
      </c>
      <c r="JW7" s="1693">
        <f>COUNTIF($F7:$JO10,"=34")</f>
        <v>0</v>
      </c>
      <c r="JX7" s="79"/>
      <c r="JY7" s="1690" t="str">
        <f>IF(COUNTIF($F7:$IU10,"=CSB 13")&gt;0,"X"," ")</f>
        <v xml:space="preserve"> </v>
      </c>
      <c r="JZ7" s="1690" t="str">
        <f>IF(COUNTIF($F7:$IU10,"=CSB 16")&gt;0,"X"," ")</f>
        <v xml:space="preserve"> </v>
      </c>
      <c r="KA7" s="1690" t="str">
        <f>IF(COUNTIF($F7:$IU10,"=CSB 24")&gt;0,"X"," ")</f>
        <v xml:space="preserve"> </v>
      </c>
      <c r="KB7" s="1690" t="str">
        <f>IF(COUNTIF($F7:$IU10,"=CSB 23")&gt;0,"X"," ")</f>
        <v xml:space="preserve"> </v>
      </c>
      <c r="KC7" s="1690" t="str">
        <f>IF(COUNTIF($F7:$IU10,"=CSB 3")&gt;0,"X"," ")</f>
        <v xml:space="preserve"> </v>
      </c>
      <c r="KD7" s="1690" t="str">
        <f>IF(COUNTIF($F7:$IU10,"=CSB 4")&gt;0,"X"," ")</f>
        <v xml:space="preserve"> </v>
      </c>
      <c r="KE7" s="1690" t="str">
        <f>IF(COUNTIF($F7:$IU10,"=CSB 5")&gt;0,"X"," ")</f>
        <v xml:space="preserve"> </v>
      </c>
      <c r="KF7" s="1690" t="str">
        <f>IF(COUNTIF($F7:$IU10,"=CSB 28")&gt;0,"X"," ")</f>
        <v xml:space="preserve"> </v>
      </c>
      <c r="KG7" s="1690" t="str">
        <f>IF(COUNTIF($F7:$IU10,"=B1")&gt;0,"X"," ")</f>
        <v xml:space="preserve"> </v>
      </c>
      <c r="KH7" s="1690" t="str">
        <f>IF(COUNTIF($F7:$IU10,"=B2")&gt;0,"X"," ")</f>
        <v xml:space="preserve"> </v>
      </c>
      <c r="KI7" s="1690" t="str">
        <f>IF(COUNTIF($F7:$IU10,"=B4")&gt;0,"X"," ")</f>
        <v xml:space="preserve"> </v>
      </c>
      <c r="KJ7" s="1667" t="str">
        <f>IF(COUNTIF($F7:$IU10,"=11")&gt;0,"X"," ")</f>
        <v xml:space="preserve"> </v>
      </c>
      <c r="KK7" s="1685" t="str">
        <f>IF(COUNTIF($F7:$IU10,"=13")&gt;0,"X"," ")</f>
        <v xml:space="preserve"> </v>
      </c>
      <c r="KL7" s="1685" t="str">
        <f>IF(COUNTIF($F7:$IU10,"=14")&gt;0,"X"," ")</f>
        <v xml:space="preserve"> </v>
      </c>
      <c r="KM7" s="1685" t="str">
        <f>IF(COUNTIF($F7:$IU10,"=16")&gt;0,"X"," ")</f>
        <v xml:space="preserve"> </v>
      </c>
      <c r="KN7" s="1667" t="str">
        <f>IF(COUNTIF($F7:$IU10,"=22")&gt;0,"X"," ")</f>
        <v xml:space="preserve"> </v>
      </c>
      <c r="KO7" s="1664" t="str">
        <f>IF(COUNTIF($F7:$IU10,"=23")&gt;0,"X"," ")</f>
        <v>X</v>
      </c>
      <c r="KP7" s="1664" t="str">
        <f>IF(COUNTIF($F7:$IU10,"=24")&gt;0,"X"," ")</f>
        <v xml:space="preserve"> </v>
      </c>
      <c r="KQ7" s="1667" t="str">
        <f>IF(COUNTIF($F7:$IU10,"=25")&gt;0,"X"," ")</f>
        <v xml:space="preserve"> </v>
      </c>
      <c r="KR7" s="1667" t="str">
        <f>IF(COUNTIF($F7:$IU10,"=26")&gt;0,"X"," ")</f>
        <v xml:space="preserve"> </v>
      </c>
      <c r="KS7" s="1667" t="str">
        <f>IF(COUNTIF($F7:$IU10,"=31")&gt;0,"X"," ")</f>
        <v xml:space="preserve"> </v>
      </c>
      <c r="KT7" s="1667" t="str">
        <f>IF(COUNTIF($F7:$IU10,"=32")&gt;0,"X"," ")</f>
        <v xml:space="preserve"> </v>
      </c>
      <c r="KU7" s="1667" t="str">
        <f>IF(COUNTIF($F7:$IU10,"=34")&gt;0,"X"," ")</f>
        <v xml:space="preserve"> </v>
      </c>
      <c r="KV7" s="1667" t="str">
        <f>IF(COUNTIF($F7:$IU10,"=35")&gt;0,"X"," ")</f>
        <v xml:space="preserve"> </v>
      </c>
      <c r="KW7" s="1667" t="str">
        <f>IF(COUNTIF($F7:$IU10,"=36")&gt;0,"X"," ")</f>
        <v xml:space="preserve"> </v>
      </c>
      <c r="KX7" s="675"/>
      <c r="KY7" s="1693">
        <f>COUNTIF($F7:$KX10,"=34")</f>
        <v>0</v>
      </c>
      <c r="KZ7" s="104"/>
      <c r="LA7" s="1706" t="str">
        <f>IF(COUNTIF($F7:$IU10,"=H.Prus")&gt;0,"Z"," ")</f>
        <v xml:space="preserve"> </v>
      </c>
      <c r="LB7" s="1709" t="str">
        <f>IF(COUNTIF($F7:$IU10,"=M.Bojarowski")&gt;0,"Z"," ")</f>
        <v xml:space="preserve"> </v>
      </c>
      <c r="LC7" s="1706" t="str">
        <f>IF(COUNTIF($F7:$IU10,"=M.Marcinkiewicz")&gt;0,"Z"," ")</f>
        <v xml:space="preserve"> </v>
      </c>
      <c r="LD7" s="1706" t="str">
        <f>IF(COUNTIF($F7:$IU10,"=K.Cis")&gt;0,"Z"," ")</f>
        <v xml:space="preserve"> </v>
      </c>
      <c r="LE7" s="1706" t="str">
        <f>IF(COUNTIF($F7:$IU10,"=Z.Tomczykowski")&gt;0,"Z"," ")</f>
        <v xml:space="preserve"> </v>
      </c>
      <c r="LF7" s="1706" t="str">
        <f>IF(COUNTIF($F7:$IU10,"=K.Choroszko")&gt;0,"Z"," ")</f>
        <v xml:space="preserve"> </v>
      </c>
      <c r="LG7" s="1706" t="str">
        <f>IF(COUNTIF($F7:$IU10,"=T.Nosowicz")&gt;0,"Z"," ")</f>
        <v xml:space="preserve"> </v>
      </c>
      <c r="LH7" s="1706" t="str">
        <f>IF(COUNTIF($F7:$IU10,"=A.Miściur-Kaszyńska")&gt;0,"Z"," ")</f>
        <v xml:space="preserve"> </v>
      </c>
      <c r="LI7" s="1706" t="str">
        <f>IF(COUNTIF($F7:$IU10,"=A.Gliwiński")&gt;0,"Z"," ")</f>
        <v xml:space="preserve"> </v>
      </c>
      <c r="LJ7" s="1706" t="str">
        <f>IF(COUNTIF($F7:$IU10,"=K.Kiejdo")&gt;0,"Z"," ")</f>
        <v xml:space="preserve"> </v>
      </c>
      <c r="LK7" s="1706" t="str">
        <f>IF(COUNTIF($F7:$IU10,"=M.Kieżun")&gt;0,"Z"," ")</f>
        <v xml:space="preserve"> </v>
      </c>
      <c r="LL7" s="1706" t="str">
        <f>IF(COUNTIF($F7:$IU10,"=I.Cymańska-Kasprzyk")&gt;0,"Z"," ")</f>
        <v xml:space="preserve"> </v>
      </c>
      <c r="LM7" s="1709" t="str">
        <f>IF(COUNTIF($F7:$IU10,"=M.Choroszko")&gt;0,"Z"," ")</f>
        <v xml:space="preserve"> </v>
      </c>
      <c r="LN7" s="1709" t="str">
        <f>IF(COUNTIF($F7:$IU10,"=M.Grzyb")&gt;0,"Z"," ")</f>
        <v xml:space="preserve"> </v>
      </c>
      <c r="LO7" s="1709" t="str">
        <f>IF(COUNTIF($F7:$IU10,"=A.Muż")&gt;0,"Z"," ")</f>
        <v xml:space="preserve"> </v>
      </c>
      <c r="LP7" s="1709" t="str">
        <f>IF(COUNTIF($F7:$IU10,"=E.Kicka")&gt;0,"Z"," ")</f>
        <v xml:space="preserve"> </v>
      </c>
      <c r="LQ7" s="1706" t="str">
        <f>IF(COUNTIF($F7:$IU10,"=M.Gregorczyk")&gt;0,"Z"," ")</f>
        <v xml:space="preserve"> </v>
      </c>
      <c r="LR7" s="1706" t="str">
        <f>IF(COUNTIF($F7:$IU10,"=M.Szonert")&gt;0,"Z"," ")</f>
        <v xml:space="preserve"> </v>
      </c>
      <c r="LS7" s="1709" t="str">
        <f>IF(COUNTIF($F7:$IU10,"=E.Ciarciński")&gt;0,"Z"," ")</f>
        <v xml:space="preserve"> </v>
      </c>
      <c r="LT7" s="1709" t="str">
        <f>IF(COUNTIF($F7:$IU10,"=M.Czajka")&gt;0,"Z"," ")</f>
        <v xml:space="preserve"> </v>
      </c>
      <c r="LU7" s="1709" t="str">
        <f>IF(COUNTIF($F7:$IU10,"=J.Łukaszewicz")&gt;0,"Z"," ")</f>
        <v xml:space="preserve"> </v>
      </c>
      <c r="LV7" s="1709" t="str">
        <f>IF(COUNTIF($F7:$IU10,"=K.Piotrowicz")&gt;0,"Z"," ")</f>
        <v xml:space="preserve"> </v>
      </c>
      <c r="LW7" s="1709" t="str">
        <f>IF(COUNTIF($F7:$IU10,"=A.Tychek")&gt;0,"Z"," ")</f>
        <v xml:space="preserve"> </v>
      </c>
      <c r="LX7" s="1709" t="str">
        <f>IF(COUNTIF($F7:$IU10,"=R.Sokulski")&gt;0,"Z"," ")</f>
        <v>Z</v>
      </c>
      <c r="LY7" s="1709" t="str">
        <f>IF(COUNTIF($F7:$IU10,"=S.Piotrowska")&gt;0,"Z"," ")</f>
        <v xml:space="preserve"> </v>
      </c>
      <c r="LZ7" s="1709" t="str">
        <f>IF(COUNTIF($F7:$IU10,"=J.Gregorczuk")&gt;0,"Z"," ")</f>
        <v xml:space="preserve"> </v>
      </c>
      <c r="MA7" s="1709" t="str">
        <f>IF(COUNTIF($F7:$IU10,"=A.Marciniak")&gt;0,"Z"," ")</f>
        <v xml:space="preserve"> </v>
      </c>
      <c r="MB7" s="1709" t="str">
        <f>IF(COUNTIF($F7:$IU10,"=I.Ogulewicz")&gt;0,"Z"," ")</f>
        <v xml:space="preserve"> </v>
      </c>
      <c r="MC7" s="1709" t="str">
        <f>IF(COUNTIF($F7:$IU10,"=R.Przęczek")&gt;0,"Z"," ")</f>
        <v xml:space="preserve"> </v>
      </c>
      <c r="MD7" s="1709" t="str">
        <f>IF(COUNTIF($F7:$IU10,"=D.Ławecka-Bednarska")&gt;0,"Z"," ")</f>
        <v xml:space="preserve"> </v>
      </c>
      <c r="ME7" s="1709" t="str">
        <f>IF(COUNTIF($F7:$IU10,"=K.Nossek")&gt;0,"Z"," ")</f>
        <v xml:space="preserve"> </v>
      </c>
      <c r="MF7" s="1709" t="str">
        <f>IF(COUNTIF($F7:$IU10,"=M.Lipiński")&gt;0,"Z"," ")</f>
        <v xml:space="preserve"> </v>
      </c>
      <c r="MG7" s="1706" t="str">
        <f>IF(COUNTIF($F7:$IU10,"=H.Libuda")&gt;0,"Z"," ")</f>
        <v xml:space="preserve"> </v>
      </c>
      <c r="MH7" s="1706" t="str">
        <f>IF(COUNTIF($F7:$IU10,"=K.Kaczmarczyk")&gt;0,"Z"," ")</f>
        <v xml:space="preserve"> </v>
      </c>
      <c r="MI7" s="1706" t="str">
        <f>IF(COUNTIF($F7:$IU10,"=K.Janowicz")&gt;0,"Z"," ")</f>
        <v xml:space="preserve"> </v>
      </c>
      <c r="MJ7" s="1706" t="str">
        <f>IF(COUNTIF($F7:$IU10,"=N.Liakh")&gt;0,"Z"," ")</f>
        <v xml:space="preserve"> </v>
      </c>
      <c r="MK7" s="1709" t="str">
        <f>IF(COUNTIF($F7:$IU10,"=J.Lubkiewicz")&gt;0,"Z"," ")</f>
        <v xml:space="preserve"> </v>
      </c>
      <c r="ML7" s="1709" t="str">
        <f>IF(COUNTIF($F7:$IU10,"=I.Świca")&gt;0,"Z"," ")</f>
        <v xml:space="preserve"> </v>
      </c>
      <c r="MM7" s="1709" t="str">
        <f>IF(COUNTIF($F7:$IU10,"=H.Libuda")&gt;0,"Z"," ")</f>
        <v xml:space="preserve"> </v>
      </c>
      <c r="MN7" s="1709" t="str">
        <f>IF(COUNTIF($F7:$IU10,"=A.Jastrzębska")&gt;0,"Z"," ")</f>
        <v xml:space="preserve"> </v>
      </c>
    </row>
    <row r="8" spans="1:352" s="7" customFormat="1" ht="8.1" customHeight="1" thickBot="1">
      <c r="A8" s="1700"/>
      <c r="B8" s="1701"/>
      <c r="C8" s="1701"/>
      <c r="D8" s="1701"/>
      <c r="E8" s="1702"/>
      <c r="F8" s="123" t="s">
        <v>5</v>
      </c>
      <c r="G8" s="89" t="s">
        <v>6</v>
      </c>
      <c r="H8" s="1283"/>
      <c r="I8" s="697"/>
      <c r="J8" s="1383"/>
      <c r="K8" s="123" t="s">
        <v>5</v>
      </c>
      <c r="L8" s="89" t="s">
        <v>6</v>
      </c>
      <c r="M8" s="1283"/>
      <c r="N8" s="697"/>
      <c r="O8" s="1383"/>
      <c r="P8" s="123" t="s">
        <v>5</v>
      </c>
      <c r="Q8" s="89" t="s">
        <v>6</v>
      </c>
      <c r="R8" s="1283"/>
      <c r="S8" s="697"/>
      <c r="T8" s="1383"/>
      <c r="U8" s="123" t="s">
        <v>5</v>
      </c>
      <c r="V8" s="89" t="s">
        <v>6</v>
      </c>
      <c r="W8" s="1283"/>
      <c r="X8" s="697"/>
      <c r="Y8" s="1383"/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3"/>
      <c r="AJ8" s="123" t="s">
        <v>5</v>
      </c>
      <c r="AK8" s="89" t="s">
        <v>6</v>
      </c>
      <c r="AL8" s="206"/>
      <c r="AM8" s="141"/>
      <c r="AN8" s="1373"/>
      <c r="AO8" s="123" t="s">
        <v>5</v>
      </c>
      <c r="AP8" s="89" t="s">
        <v>6</v>
      </c>
      <c r="AQ8" s="1469"/>
      <c r="AR8" s="495"/>
      <c r="AS8" s="1385"/>
      <c r="AT8" s="259" t="s">
        <v>5</v>
      </c>
      <c r="AU8" s="89" t="s">
        <v>6</v>
      </c>
      <c r="AV8" s="1471"/>
      <c r="AW8" s="136"/>
      <c r="AX8" s="1385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1283"/>
      <c r="BG8" s="697"/>
      <c r="BH8" s="1383"/>
      <c r="BI8" s="123" t="s">
        <v>5</v>
      </c>
      <c r="BJ8" s="89" t="s">
        <v>6</v>
      </c>
      <c r="BK8" s="206"/>
      <c r="BL8" s="141"/>
      <c r="BM8" s="1373"/>
      <c r="BN8" s="123" t="s">
        <v>5</v>
      </c>
      <c r="BO8" s="89" t="s">
        <v>6</v>
      </c>
      <c r="BP8" s="1283"/>
      <c r="BQ8" s="697"/>
      <c r="BR8" s="1383"/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5"/>
      <c r="CC8" s="123" t="s">
        <v>5</v>
      </c>
      <c r="CD8" s="89" t="s">
        <v>6</v>
      </c>
      <c r="CE8" s="1283"/>
      <c r="CF8" s="697"/>
      <c r="CG8" s="1383"/>
      <c r="CH8" s="123" t="s">
        <v>5</v>
      </c>
      <c r="CI8" s="89" t="s">
        <v>6</v>
      </c>
      <c r="CJ8" s="558"/>
      <c r="CK8" s="476"/>
      <c r="CL8" s="1385"/>
      <c r="CM8" s="123" t="s">
        <v>5</v>
      </c>
      <c r="CN8" s="89" t="s">
        <v>6</v>
      </c>
      <c r="CO8" s="1283"/>
      <c r="CP8" s="697"/>
      <c r="CQ8" s="1383"/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1283"/>
      <c r="DE8" s="697"/>
      <c r="DF8" s="1383"/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1283"/>
      <c r="DT8" s="697"/>
      <c r="DU8" s="1383"/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1283"/>
      <c r="ED8" s="697"/>
      <c r="EE8" s="1383"/>
      <c r="EF8" s="259" t="s">
        <v>5</v>
      </c>
      <c r="EG8" s="89" t="s">
        <v>6</v>
      </c>
      <c r="EH8" s="1283"/>
      <c r="EI8" s="697"/>
      <c r="EJ8" s="1383"/>
      <c r="EK8" s="259" t="s">
        <v>5</v>
      </c>
      <c r="EL8" s="386" t="s">
        <v>6</v>
      </c>
      <c r="EM8" s="1283"/>
      <c r="EN8" s="697"/>
      <c r="EO8" s="1383"/>
      <c r="EP8" s="259" t="s">
        <v>5</v>
      </c>
      <c r="EQ8" s="89" t="s">
        <v>6</v>
      </c>
      <c r="ER8" s="1283"/>
      <c r="ES8" s="697"/>
      <c r="ET8" s="1383"/>
      <c r="EU8" s="123" t="s">
        <v>5</v>
      </c>
      <c r="EV8" s="89" t="s">
        <v>6</v>
      </c>
      <c r="EW8" s="343"/>
      <c r="EX8" s="141"/>
      <c r="EY8" s="349"/>
      <c r="EZ8" s="1335" t="s">
        <v>5</v>
      </c>
      <c r="FA8" s="1336" t="s">
        <v>6</v>
      </c>
      <c r="FB8" s="1337"/>
      <c r="FC8" s="1338"/>
      <c r="FD8" s="1641"/>
      <c r="FE8" s="1335" t="s">
        <v>5</v>
      </c>
      <c r="FF8" s="1336" t="s">
        <v>6</v>
      </c>
      <c r="FG8" s="1337"/>
      <c r="FH8" s="1340"/>
      <c r="FI8" s="1388"/>
      <c r="FJ8" s="1335" t="s">
        <v>5</v>
      </c>
      <c r="FK8" s="1336" t="s">
        <v>6</v>
      </c>
      <c r="FL8" s="1337"/>
      <c r="FM8" s="1338"/>
      <c r="FN8" s="1644"/>
      <c r="FO8" s="1335" t="s">
        <v>5</v>
      </c>
      <c r="FP8" s="1336" t="s">
        <v>6</v>
      </c>
      <c r="FQ8" s="1337"/>
      <c r="FR8" s="1338"/>
      <c r="FS8" s="1339"/>
      <c r="FT8" s="1335" t="s">
        <v>5</v>
      </c>
      <c r="FU8" s="1336" t="s">
        <v>6</v>
      </c>
      <c r="FV8" s="1337"/>
      <c r="FW8" s="1340"/>
      <c r="FX8" s="1388"/>
      <c r="FY8" s="1335" t="s">
        <v>5</v>
      </c>
      <c r="FZ8" s="1336" t="s">
        <v>6</v>
      </c>
      <c r="GA8" s="1337"/>
      <c r="GB8" s="1340"/>
      <c r="GC8" s="1339"/>
      <c r="GD8" s="1335" t="s">
        <v>5</v>
      </c>
      <c r="GE8" s="1341" t="s">
        <v>6</v>
      </c>
      <c r="GF8" s="1337"/>
      <c r="GG8" s="1340"/>
      <c r="GH8" s="1388"/>
      <c r="GI8" s="1335" t="s">
        <v>5</v>
      </c>
      <c r="GJ8" s="1341" t="s">
        <v>6</v>
      </c>
      <c r="GK8" s="1337"/>
      <c r="GL8" s="1338"/>
      <c r="GM8" s="1388"/>
      <c r="GN8" s="1342" t="s">
        <v>5</v>
      </c>
      <c r="GO8" s="1336" t="s">
        <v>6</v>
      </c>
      <c r="GP8" s="1337"/>
      <c r="GQ8" s="1340"/>
      <c r="GR8" s="1388"/>
      <c r="GS8" s="1342" t="s">
        <v>5</v>
      </c>
      <c r="GT8" s="1336" t="s">
        <v>6</v>
      </c>
      <c r="GU8" s="1337"/>
      <c r="GV8" s="1338"/>
      <c r="GW8" s="1390"/>
      <c r="GX8" s="600" t="s">
        <v>5</v>
      </c>
      <c r="GY8" s="601" t="s">
        <v>6</v>
      </c>
      <c r="GZ8" s="1739" t="s">
        <v>1502</v>
      </c>
      <c r="HA8" s="1740" t="s">
        <v>545</v>
      </c>
      <c r="HB8" s="1393">
        <v>23</v>
      </c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3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498"/>
      <c r="HZ8" s="495"/>
      <c r="IA8" s="1378"/>
      <c r="IB8" s="128" t="s">
        <v>5</v>
      </c>
      <c r="IC8" s="89" t="s">
        <v>6</v>
      </c>
      <c r="ID8" s="498"/>
      <c r="IE8" s="495"/>
      <c r="IF8" s="1378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498"/>
      <c r="IO8" s="495"/>
      <c r="IP8" s="1378"/>
      <c r="IQ8" s="825" t="s">
        <v>5</v>
      </c>
      <c r="IR8" s="826" t="s">
        <v>6</v>
      </c>
      <c r="IS8" s="498"/>
      <c r="IT8" s="495"/>
      <c r="IU8" s="1378"/>
      <c r="IV8" s="675"/>
      <c r="IW8" s="80" t="s">
        <v>5</v>
      </c>
      <c r="IX8" s="1671"/>
      <c r="IY8" s="1671"/>
      <c r="IZ8" s="1671"/>
      <c r="JA8" s="1671"/>
      <c r="JB8" s="1671"/>
      <c r="JC8" s="1671"/>
      <c r="JD8" s="1671"/>
      <c r="JE8" s="1671"/>
      <c r="JF8" s="1671"/>
      <c r="JG8" s="1671"/>
      <c r="JH8" s="1695"/>
      <c r="JI8" s="1674"/>
      <c r="JJ8" s="1677"/>
      <c r="JK8" s="1677"/>
      <c r="JL8" s="1677"/>
      <c r="JM8" s="1680"/>
      <c r="JN8" s="1683"/>
      <c r="JO8" s="1683"/>
      <c r="JP8" s="1680"/>
      <c r="JQ8" s="1680"/>
      <c r="JR8" s="1680"/>
      <c r="JS8" s="1680"/>
      <c r="JT8" s="1674"/>
      <c r="JU8" s="1674"/>
      <c r="JV8" s="1674"/>
      <c r="JW8" s="1693"/>
      <c r="JX8" s="80" t="s">
        <v>5</v>
      </c>
      <c r="JY8" s="1691"/>
      <c r="JZ8" s="1691"/>
      <c r="KA8" s="1691"/>
      <c r="KB8" s="1691"/>
      <c r="KC8" s="1691"/>
      <c r="KD8" s="1691"/>
      <c r="KE8" s="1691"/>
      <c r="KF8" s="1691"/>
      <c r="KG8" s="1691"/>
      <c r="KH8" s="1691"/>
      <c r="KI8" s="1691"/>
      <c r="KJ8" s="1668"/>
      <c r="KK8" s="1686"/>
      <c r="KL8" s="1686"/>
      <c r="KM8" s="1686"/>
      <c r="KN8" s="1668"/>
      <c r="KO8" s="1665"/>
      <c r="KP8" s="1665"/>
      <c r="KQ8" s="1668"/>
      <c r="KR8" s="1668"/>
      <c r="KS8" s="1668"/>
      <c r="KT8" s="1668"/>
      <c r="KU8" s="1668"/>
      <c r="KV8" s="1668"/>
      <c r="KW8" s="1668"/>
      <c r="KX8" s="675"/>
      <c r="KY8" s="1693"/>
      <c r="KZ8" s="105" t="s">
        <v>5</v>
      </c>
      <c r="LA8" s="1707"/>
      <c r="LB8" s="1709"/>
      <c r="LC8" s="1707"/>
      <c r="LD8" s="1707"/>
      <c r="LE8" s="1707"/>
      <c r="LF8" s="1707"/>
      <c r="LG8" s="1707"/>
      <c r="LH8" s="1707"/>
      <c r="LI8" s="1707"/>
      <c r="LJ8" s="1707"/>
      <c r="LK8" s="1707"/>
      <c r="LL8" s="1707"/>
      <c r="LM8" s="1709"/>
      <c r="LN8" s="1709"/>
      <c r="LO8" s="1709"/>
      <c r="LP8" s="1709"/>
      <c r="LQ8" s="1707"/>
      <c r="LR8" s="1707"/>
      <c r="LS8" s="1709"/>
      <c r="LT8" s="1709"/>
      <c r="LU8" s="1709"/>
      <c r="LV8" s="1709"/>
      <c r="LW8" s="1709"/>
      <c r="LX8" s="1709"/>
      <c r="LY8" s="1709"/>
      <c r="LZ8" s="1709"/>
      <c r="MA8" s="1709"/>
      <c r="MB8" s="1709"/>
      <c r="MC8" s="1709"/>
      <c r="MD8" s="1709"/>
      <c r="ME8" s="1709"/>
      <c r="MF8" s="1709"/>
      <c r="MG8" s="1707"/>
      <c r="MH8" s="1707"/>
      <c r="MI8" s="1707"/>
      <c r="MJ8" s="1707"/>
      <c r="MK8" s="1709"/>
      <c r="ML8" s="1709"/>
      <c r="MM8" s="1709"/>
      <c r="MN8" s="1709"/>
    </row>
    <row r="9" spans="1:352" s="7" customFormat="1" ht="8.1" customHeight="1" thickBot="1">
      <c r="A9" s="1700"/>
      <c r="B9" s="1701"/>
      <c r="C9" s="1701"/>
      <c r="D9" s="1701"/>
      <c r="E9" s="1702"/>
      <c r="F9" s="123"/>
      <c r="G9" s="89"/>
      <c r="H9" s="1283"/>
      <c r="I9" s="697"/>
      <c r="J9" s="1383"/>
      <c r="K9" s="123"/>
      <c r="L9" s="89"/>
      <c r="M9" s="1283"/>
      <c r="N9" s="697"/>
      <c r="O9" s="1383"/>
      <c r="P9" s="123"/>
      <c r="Q9" s="89"/>
      <c r="R9" s="1283"/>
      <c r="S9" s="697"/>
      <c r="T9" s="1383"/>
      <c r="U9" s="123"/>
      <c r="V9" s="89"/>
      <c r="W9" s="1283"/>
      <c r="X9" s="697"/>
      <c r="Y9" s="1383"/>
      <c r="Z9" s="123"/>
      <c r="AA9" s="89"/>
      <c r="AB9" s="207"/>
      <c r="AC9" s="136"/>
      <c r="AD9" s="144"/>
      <c r="AE9" s="123"/>
      <c r="AF9" s="89"/>
      <c r="AG9" s="207"/>
      <c r="AH9" s="136"/>
      <c r="AI9" s="1373"/>
      <c r="AJ9" s="123"/>
      <c r="AK9" s="89"/>
      <c r="AL9" s="207"/>
      <c r="AM9" s="136"/>
      <c r="AN9" s="1373"/>
      <c r="AO9" s="123"/>
      <c r="AP9" s="89"/>
      <c r="AQ9" s="696"/>
      <c r="AR9" s="697"/>
      <c r="AS9" s="400"/>
      <c r="AT9" s="259"/>
      <c r="AU9" s="89"/>
      <c r="AV9" s="1471"/>
      <c r="AW9" s="136"/>
      <c r="AX9" s="400"/>
      <c r="AY9" s="123"/>
      <c r="AZ9" s="89"/>
      <c r="BA9" s="238"/>
      <c r="BB9" s="141"/>
      <c r="BC9" s="144"/>
      <c r="BD9" s="123"/>
      <c r="BE9" s="89"/>
      <c r="BF9" s="1283"/>
      <c r="BG9" s="697"/>
      <c r="BH9" s="1383"/>
      <c r="BI9" s="123"/>
      <c r="BJ9" s="89"/>
      <c r="BK9" s="207"/>
      <c r="BL9" s="136"/>
      <c r="BM9" s="1373"/>
      <c r="BN9" s="123"/>
      <c r="BO9" s="89"/>
      <c r="BP9" s="1283"/>
      <c r="BQ9" s="697"/>
      <c r="BR9" s="1383"/>
      <c r="BS9" s="123"/>
      <c r="BT9" s="89"/>
      <c r="BU9" s="207"/>
      <c r="BV9" s="136"/>
      <c r="BW9" s="349"/>
      <c r="BX9" s="401"/>
      <c r="BY9" s="402"/>
      <c r="BZ9" s="477"/>
      <c r="CA9" s="478"/>
      <c r="CB9" s="1385"/>
      <c r="CC9" s="123"/>
      <c r="CD9" s="89"/>
      <c r="CE9" s="1283"/>
      <c r="CF9" s="697"/>
      <c r="CG9" s="1383"/>
      <c r="CH9" s="123"/>
      <c r="CI9" s="89"/>
      <c r="CJ9" s="477"/>
      <c r="CK9" s="478"/>
      <c r="CL9" s="1385"/>
      <c r="CM9" s="123"/>
      <c r="CN9" s="89"/>
      <c r="CO9" s="1283"/>
      <c r="CP9" s="697"/>
      <c r="CQ9" s="1383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1283"/>
      <c r="DE9" s="697"/>
      <c r="DF9" s="1383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1283"/>
      <c r="DT9" s="697"/>
      <c r="DU9" s="1383"/>
      <c r="DV9" s="123"/>
      <c r="DW9" s="386"/>
      <c r="DX9" s="477"/>
      <c r="DY9" s="483"/>
      <c r="DZ9" s="144"/>
      <c r="EA9" s="259"/>
      <c r="EB9" s="89"/>
      <c r="EC9" s="1283"/>
      <c r="ED9" s="697"/>
      <c r="EE9" s="1383"/>
      <c r="EF9" s="259"/>
      <c r="EG9" s="89"/>
      <c r="EH9" s="1283"/>
      <c r="EI9" s="697"/>
      <c r="EJ9" s="1383"/>
      <c r="EK9" s="259"/>
      <c r="EL9" s="386"/>
      <c r="EM9" s="1283"/>
      <c r="EN9" s="697"/>
      <c r="EO9" s="1383"/>
      <c r="EP9" s="259"/>
      <c r="EQ9" s="89"/>
      <c r="ER9" s="1283"/>
      <c r="ES9" s="697"/>
      <c r="ET9" s="1383"/>
      <c r="EU9" s="123"/>
      <c r="EV9" s="89"/>
      <c r="EW9" s="238"/>
      <c r="EX9" s="1466"/>
      <c r="EY9" s="349"/>
      <c r="EZ9" s="1335"/>
      <c r="FA9" s="1336"/>
      <c r="FB9" s="1337"/>
      <c r="FC9" s="1343"/>
      <c r="FD9" s="1641"/>
      <c r="FE9" s="1335"/>
      <c r="FF9" s="1336"/>
      <c r="FG9" s="1337"/>
      <c r="FH9" s="1343"/>
      <c r="FI9" s="1388"/>
      <c r="FJ9" s="1335"/>
      <c r="FK9" s="1336"/>
      <c r="FL9" s="1337"/>
      <c r="FM9" s="1343"/>
      <c r="FN9" s="1388"/>
      <c r="FO9" s="1335"/>
      <c r="FP9" s="1336"/>
      <c r="FQ9" s="1337"/>
      <c r="FR9" s="1343"/>
      <c r="FS9" s="1339"/>
      <c r="FT9" s="1335"/>
      <c r="FU9" s="1336"/>
      <c r="FV9" s="1337"/>
      <c r="FW9" s="1343"/>
      <c r="FX9" s="1388"/>
      <c r="FY9" s="1335"/>
      <c r="FZ9" s="1336"/>
      <c r="GA9" s="1337"/>
      <c r="GB9" s="1343"/>
      <c r="GC9" s="1339"/>
      <c r="GD9" s="1335"/>
      <c r="GE9" s="1341"/>
      <c r="GF9" s="1337"/>
      <c r="GG9" s="1343"/>
      <c r="GH9" s="1388"/>
      <c r="GI9" s="1335"/>
      <c r="GJ9" s="1341"/>
      <c r="GK9" s="1337"/>
      <c r="GL9" s="1343"/>
      <c r="GM9" s="1388"/>
      <c r="GN9" s="1342"/>
      <c r="GO9" s="1336"/>
      <c r="GP9" s="1337"/>
      <c r="GQ9" s="1343"/>
      <c r="GR9" s="1388"/>
      <c r="GS9" s="1342"/>
      <c r="GT9" s="1336"/>
      <c r="GU9" s="1337"/>
      <c r="GV9" s="1343"/>
      <c r="GW9" s="1390"/>
      <c r="GX9" s="600"/>
      <c r="GY9" s="601"/>
      <c r="GZ9" s="1741" t="s">
        <v>175</v>
      </c>
      <c r="HA9" s="1740"/>
      <c r="HB9" s="1393"/>
      <c r="HC9" s="600"/>
      <c r="HD9" s="601"/>
      <c r="HE9" s="602"/>
      <c r="HF9" s="603"/>
      <c r="HG9" s="604"/>
      <c r="HH9" s="600"/>
      <c r="HI9" s="601"/>
      <c r="HJ9" s="602"/>
      <c r="HK9" s="603"/>
      <c r="HL9" s="1393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498"/>
      <c r="HZ9" s="495"/>
      <c r="IA9" s="1383"/>
      <c r="IB9" s="128"/>
      <c r="IC9" s="89"/>
      <c r="ID9" s="498"/>
      <c r="IE9" s="495"/>
      <c r="IF9" s="1383"/>
      <c r="IG9" s="123"/>
      <c r="IH9" s="89"/>
      <c r="II9" s="498"/>
      <c r="IJ9" s="495"/>
      <c r="IK9" s="144"/>
      <c r="IL9" s="128"/>
      <c r="IM9" s="89"/>
      <c r="IN9" s="498"/>
      <c r="IO9" s="495"/>
      <c r="IP9" s="1383"/>
      <c r="IQ9" s="825"/>
      <c r="IR9" s="826"/>
      <c r="IS9" s="498"/>
      <c r="IT9" s="495"/>
      <c r="IU9" s="1378"/>
      <c r="IV9" s="675"/>
      <c r="IW9" s="80"/>
      <c r="IX9" s="1671"/>
      <c r="IY9" s="1671"/>
      <c r="IZ9" s="1671"/>
      <c r="JA9" s="1671"/>
      <c r="JB9" s="1671"/>
      <c r="JC9" s="1671"/>
      <c r="JD9" s="1671"/>
      <c r="JE9" s="1671"/>
      <c r="JF9" s="1671"/>
      <c r="JG9" s="1671"/>
      <c r="JH9" s="1695"/>
      <c r="JI9" s="1674"/>
      <c r="JJ9" s="1677"/>
      <c r="JK9" s="1677"/>
      <c r="JL9" s="1677"/>
      <c r="JM9" s="1680"/>
      <c r="JN9" s="1683"/>
      <c r="JO9" s="1683"/>
      <c r="JP9" s="1680"/>
      <c r="JQ9" s="1680"/>
      <c r="JR9" s="1680"/>
      <c r="JS9" s="1680"/>
      <c r="JT9" s="1674"/>
      <c r="JU9" s="1674"/>
      <c r="JV9" s="1674"/>
      <c r="JW9" s="1693"/>
      <c r="JX9" s="80"/>
      <c r="JY9" s="1691"/>
      <c r="JZ9" s="1691"/>
      <c r="KA9" s="1691"/>
      <c r="KB9" s="1691"/>
      <c r="KC9" s="1691"/>
      <c r="KD9" s="1691"/>
      <c r="KE9" s="1691"/>
      <c r="KF9" s="1691"/>
      <c r="KG9" s="1691"/>
      <c r="KH9" s="1691"/>
      <c r="KI9" s="1691"/>
      <c r="KJ9" s="1668"/>
      <c r="KK9" s="1686"/>
      <c r="KL9" s="1686"/>
      <c r="KM9" s="1686"/>
      <c r="KN9" s="1668"/>
      <c r="KO9" s="1665"/>
      <c r="KP9" s="1665"/>
      <c r="KQ9" s="1668"/>
      <c r="KR9" s="1668"/>
      <c r="KS9" s="1668"/>
      <c r="KT9" s="1668"/>
      <c r="KU9" s="1668"/>
      <c r="KV9" s="1668"/>
      <c r="KW9" s="1668"/>
      <c r="KX9" s="675"/>
      <c r="KY9" s="1693"/>
      <c r="KZ9" s="105"/>
      <c r="LA9" s="1707"/>
      <c r="LB9" s="1709"/>
      <c r="LC9" s="1707"/>
      <c r="LD9" s="1707"/>
      <c r="LE9" s="1707"/>
      <c r="LF9" s="1707"/>
      <c r="LG9" s="1707"/>
      <c r="LH9" s="1707"/>
      <c r="LI9" s="1707"/>
      <c r="LJ9" s="1707"/>
      <c r="LK9" s="1707"/>
      <c r="LL9" s="1707"/>
      <c r="LM9" s="1709"/>
      <c r="LN9" s="1709"/>
      <c r="LO9" s="1709"/>
      <c r="LP9" s="1709"/>
      <c r="LQ9" s="1707"/>
      <c r="LR9" s="1707"/>
      <c r="LS9" s="1709"/>
      <c r="LT9" s="1709"/>
      <c r="LU9" s="1709"/>
      <c r="LV9" s="1709"/>
      <c r="LW9" s="1709"/>
      <c r="LX9" s="1709"/>
      <c r="LY9" s="1709"/>
      <c r="LZ9" s="1709"/>
      <c r="MA9" s="1709"/>
      <c r="MB9" s="1709"/>
      <c r="MC9" s="1709"/>
      <c r="MD9" s="1709"/>
      <c r="ME9" s="1709"/>
      <c r="MF9" s="1709"/>
      <c r="MG9" s="1707"/>
      <c r="MH9" s="1707"/>
      <c r="MI9" s="1707"/>
      <c r="MJ9" s="1707"/>
      <c r="MK9" s="1709"/>
      <c r="ML9" s="1709"/>
      <c r="MM9" s="1709"/>
      <c r="MN9" s="1709"/>
    </row>
    <row r="10" spans="1:352" s="7" customFormat="1" ht="8.1" customHeight="1" thickBot="1">
      <c r="A10" s="1700"/>
      <c r="B10" s="1701"/>
      <c r="C10" s="1701"/>
      <c r="D10" s="1701"/>
      <c r="E10" s="1702"/>
      <c r="F10" s="124"/>
      <c r="G10" s="109"/>
      <c r="H10" s="170"/>
      <c r="I10" s="137"/>
      <c r="J10" s="1382"/>
      <c r="K10" s="124"/>
      <c r="L10" s="109"/>
      <c r="M10" s="170"/>
      <c r="N10" s="137"/>
      <c r="O10" s="1382"/>
      <c r="P10" s="124"/>
      <c r="Q10" s="109"/>
      <c r="R10" s="170"/>
      <c r="S10" s="137"/>
      <c r="T10" s="1382"/>
      <c r="U10" s="124"/>
      <c r="V10" s="109"/>
      <c r="W10" s="170"/>
      <c r="X10" s="137"/>
      <c r="Y10" s="1382"/>
      <c r="Z10" s="124"/>
      <c r="AA10" s="109"/>
      <c r="AB10" s="208"/>
      <c r="AC10" s="137"/>
      <c r="AD10" s="145"/>
      <c r="AE10" s="124"/>
      <c r="AF10" s="109"/>
      <c r="AG10" s="208"/>
      <c r="AH10" s="137"/>
      <c r="AI10" s="1380"/>
      <c r="AJ10" s="124"/>
      <c r="AK10" s="109"/>
      <c r="AL10" s="208"/>
      <c r="AM10" s="137"/>
      <c r="AN10" s="1380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170"/>
      <c r="BG10" s="137"/>
      <c r="BH10" s="1382"/>
      <c r="BI10" s="124"/>
      <c r="BJ10" s="109"/>
      <c r="BK10" s="208"/>
      <c r="BL10" s="137"/>
      <c r="BM10" s="1380"/>
      <c r="BN10" s="124"/>
      <c r="BO10" s="109"/>
      <c r="BP10" s="170"/>
      <c r="BQ10" s="137"/>
      <c r="BR10" s="1382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6"/>
      <c r="CC10" s="124"/>
      <c r="CD10" s="109"/>
      <c r="CE10" s="170"/>
      <c r="CF10" s="137"/>
      <c r="CG10" s="1382"/>
      <c r="CH10" s="124"/>
      <c r="CI10" s="109"/>
      <c r="CJ10" s="479"/>
      <c r="CK10" s="480"/>
      <c r="CL10" s="1386"/>
      <c r="CM10" s="124"/>
      <c r="CN10" s="109"/>
      <c r="CO10" s="170"/>
      <c r="CP10" s="137"/>
      <c r="CQ10" s="1382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170"/>
      <c r="DE10" s="137"/>
      <c r="DF10" s="1382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170"/>
      <c r="DT10" s="137"/>
      <c r="DU10" s="1382"/>
      <c r="DV10" s="124"/>
      <c r="DW10" s="109"/>
      <c r="DX10" s="479"/>
      <c r="DY10" s="480"/>
      <c r="DZ10" s="145"/>
      <c r="EA10" s="260"/>
      <c r="EB10" s="109"/>
      <c r="EC10" s="170"/>
      <c r="ED10" s="137"/>
      <c r="EE10" s="1382"/>
      <c r="EF10" s="260"/>
      <c r="EG10" s="109"/>
      <c r="EH10" s="170"/>
      <c r="EI10" s="137"/>
      <c r="EJ10" s="1382"/>
      <c r="EK10" s="260"/>
      <c r="EL10" s="109"/>
      <c r="EM10" s="170"/>
      <c r="EN10" s="137"/>
      <c r="EO10" s="1382"/>
      <c r="EP10" s="260"/>
      <c r="EQ10" s="109"/>
      <c r="ER10" s="170"/>
      <c r="ES10" s="137"/>
      <c r="ET10" s="1382"/>
      <c r="EU10" s="124"/>
      <c r="EV10" s="109"/>
      <c r="EW10" s="346"/>
      <c r="EX10" s="417"/>
      <c r="EY10" s="350"/>
      <c r="EZ10" s="1344"/>
      <c r="FA10" s="1345"/>
      <c r="FB10" s="1642"/>
      <c r="FC10" s="1346"/>
      <c r="FD10" s="1643"/>
      <c r="FE10" s="1344"/>
      <c r="FF10" s="1345"/>
      <c r="FG10" s="1347"/>
      <c r="FH10" s="1346"/>
      <c r="FI10" s="1389"/>
      <c r="FJ10" s="1344"/>
      <c r="FK10" s="1345"/>
      <c r="FL10" s="1347"/>
      <c r="FM10" s="1346"/>
      <c r="FN10" s="1348"/>
      <c r="FO10" s="1344"/>
      <c r="FP10" s="1345"/>
      <c r="FQ10" s="1347"/>
      <c r="FR10" s="1346"/>
      <c r="FS10" s="1348"/>
      <c r="FT10" s="1344"/>
      <c r="FU10" s="1345"/>
      <c r="FV10" s="1347"/>
      <c r="FW10" s="1346"/>
      <c r="FX10" s="1389"/>
      <c r="FY10" s="1344"/>
      <c r="FZ10" s="1345"/>
      <c r="GA10" s="1347"/>
      <c r="GB10" s="1346"/>
      <c r="GC10" s="1348"/>
      <c r="GD10" s="1344"/>
      <c r="GE10" s="1345"/>
      <c r="GF10" s="1347"/>
      <c r="GG10" s="1346"/>
      <c r="GH10" s="1389"/>
      <c r="GI10" s="1344"/>
      <c r="GJ10" s="1345"/>
      <c r="GK10" s="1347"/>
      <c r="GL10" s="1346"/>
      <c r="GM10" s="1389"/>
      <c r="GN10" s="1349"/>
      <c r="GO10" s="1345"/>
      <c r="GP10" s="1347"/>
      <c r="GQ10" s="1346"/>
      <c r="GR10" s="1389"/>
      <c r="GS10" s="1349"/>
      <c r="GT10" s="1345"/>
      <c r="GU10" s="1347"/>
      <c r="GV10" s="1346"/>
      <c r="GW10" s="1389"/>
      <c r="GX10" s="605"/>
      <c r="GY10" s="606"/>
      <c r="GZ10" s="1742"/>
      <c r="HA10" s="1742"/>
      <c r="HB10" s="1394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4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499"/>
      <c r="HZ10" s="499"/>
      <c r="IA10" s="1395"/>
      <c r="IB10" s="126"/>
      <c r="IC10" s="109"/>
      <c r="ID10" s="499"/>
      <c r="IE10" s="499"/>
      <c r="IF10" s="1395"/>
      <c r="IG10" s="124"/>
      <c r="IH10" s="109"/>
      <c r="II10" s="499"/>
      <c r="IJ10" s="499"/>
      <c r="IK10" s="145"/>
      <c r="IL10" s="126"/>
      <c r="IM10" s="109"/>
      <c r="IN10" s="499"/>
      <c r="IO10" s="499"/>
      <c r="IP10" s="1395"/>
      <c r="IQ10" s="827"/>
      <c r="IR10" s="828"/>
      <c r="IS10" s="499"/>
      <c r="IT10" s="499"/>
      <c r="IU10" s="1382"/>
      <c r="IV10" s="675"/>
      <c r="IW10" s="81"/>
      <c r="IX10" s="1672"/>
      <c r="IY10" s="1672"/>
      <c r="IZ10" s="1672"/>
      <c r="JA10" s="1672"/>
      <c r="JB10" s="1672"/>
      <c r="JC10" s="1672"/>
      <c r="JD10" s="1672"/>
      <c r="JE10" s="1672"/>
      <c r="JF10" s="1672"/>
      <c r="JG10" s="1672"/>
      <c r="JH10" s="1696"/>
      <c r="JI10" s="1675"/>
      <c r="JJ10" s="1678"/>
      <c r="JK10" s="1678"/>
      <c r="JL10" s="1678"/>
      <c r="JM10" s="1681"/>
      <c r="JN10" s="1684"/>
      <c r="JO10" s="1684"/>
      <c r="JP10" s="1681"/>
      <c r="JQ10" s="1681"/>
      <c r="JR10" s="1681"/>
      <c r="JS10" s="1681"/>
      <c r="JT10" s="1675"/>
      <c r="JU10" s="1675"/>
      <c r="JV10" s="1675"/>
      <c r="JW10" s="1693"/>
      <c r="JX10" s="81"/>
      <c r="JY10" s="1692"/>
      <c r="JZ10" s="1692"/>
      <c r="KA10" s="1692"/>
      <c r="KB10" s="1692"/>
      <c r="KC10" s="1692"/>
      <c r="KD10" s="1692"/>
      <c r="KE10" s="1692"/>
      <c r="KF10" s="1692"/>
      <c r="KG10" s="1692"/>
      <c r="KH10" s="1692"/>
      <c r="KI10" s="1692"/>
      <c r="KJ10" s="1669"/>
      <c r="KK10" s="1687"/>
      <c r="KL10" s="1687"/>
      <c r="KM10" s="1687"/>
      <c r="KN10" s="1669"/>
      <c r="KO10" s="1666"/>
      <c r="KP10" s="1666"/>
      <c r="KQ10" s="1669"/>
      <c r="KR10" s="1669"/>
      <c r="KS10" s="1669"/>
      <c r="KT10" s="1669"/>
      <c r="KU10" s="1669"/>
      <c r="KV10" s="1669"/>
      <c r="KW10" s="1669"/>
      <c r="KX10" s="675"/>
      <c r="KY10" s="1693"/>
      <c r="KZ10" s="106"/>
      <c r="LA10" s="1708"/>
      <c r="LB10" s="1709"/>
      <c r="LC10" s="1708"/>
      <c r="LD10" s="1708"/>
      <c r="LE10" s="1708"/>
      <c r="LF10" s="1708"/>
      <c r="LG10" s="1708"/>
      <c r="LH10" s="1708"/>
      <c r="LI10" s="1708"/>
      <c r="LJ10" s="1708"/>
      <c r="LK10" s="1708"/>
      <c r="LL10" s="1708"/>
      <c r="LM10" s="1709"/>
      <c r="LN10" s="1709"/>
      <c r="LO10" s="1709"/>
      <c r="LP10" s="1709"/>
      <c r="LQ10" s="1708"/>
      <c r="LR10" s="1708"/>
      <c r="LS10" s="1709"/>
      <c r="LT10" s="1709"/>
      <c r="LU10" s="1709"/>
      <c r="LV10" s="1709"/>
      <c r="LW10" s="1709"/>
      <c r="LX10" s="1709"/>
      <c r="LY10" s="1709"/>
      <c r="LZ10" s="1709"/>
      <c r="MA10" s="1709"/>
      <c r="MB10" s="1709"/>
      <c r="MC10" s="1709"/>
      <c r="MD10" s="1709"/>
      <c r="ME10" s="1709"/>
      <c r="MF10" s="1709"/>
      <c r="MG10" s="1708"/>
      <c r="MH10" s="1708"/>
      <c r="MI10" s="1708"/>
      <c r="MJ10" s="1708"/>
      <c r="MK10" s="1709"/>
      <c r="ML10" s="1709"/>
      <c r="MM10" s="1709"/>
      <c r="MN10" s="1709"/>
    </row>
    <row r="11" spans="1:352" s="7" customFormat="1" ht="8.1" customHeight="1" thickBot="1">
      <c r="A11" s="1700"/>
      <c r="B11" s="1701"/>
      <c r="C11" s="1701"/>
      <c r="D11" s="1701"/>
      <c r="E11" s="1702"/>
      <c r="F11" s="122"/>
      <c r="G11" s="110"/>
      <c r="H11" s="1282"/>
      <c r="I11" s="695"/>
      <c r="J11" s="1381"/>
      <c r="K11" s="122"/>
      <c r="L11" s="110"/>
      <c r="M11" s="1282"/>
      <c r="N11" s="695"/>
      <c r="O11" s="1381"/>
      <c r="P11" s="122"/>
      <c r="Q11" s="110"/>
      <c r="R11" s="1282"/>
      <c r="S11" s="695"/>
      <c r="T11" s="1381"/>
      <c r="U11" s="122"/>
      <c r="V11" s="110"/>
      <c r="W11" s="1282"/>
      <c r="X11" s="695"/>
      <c r="Y11" s="1381"/>
      <c r="Z11" s="122"/>
      <c r="AA11" s="110"/>
      <c r="AB11" s="205"/>
      <c r="AC11" s="135"/>
      <c r="AD11" s="143"/>
      <c r="AE11" s="122"/>
      <c r="AF11" s="110"/>
      <c r="AG11" s="205"/>
      <c r="AH11" s="135"/>
      <c r="AI11" s="1379"/>
      <c r="AJ11" s="122"/>
      <c r="AK11" s="110"/>
      <c r="AL11" s="205"/>
      <c r="AM11" s="135"/>
      <c r="AN11" s="1379"/>
      <c r="AO11" s="122"/>
      <c r="AP11" s="110"/>
      <c r="AQ11" s="1468"/>
      <c r="AR11" s="695"/>
      <c r="AS11" s="397"/>
      <c r="AT11" s="258"/>
      <c r="AU11" s="110"/>
      <c r="AV11" s="1470"/>
      <c r="AW11" s="135"/>
      <c r="AX11" s="397"/>
      <c r="AY11" s="122"/>
      <c r="AZ11" s="110"/>
      <c r="BA11" s="429"/>
      <c r="BB11" s="209"/>
      <c r="BC11" s="143"/>
      <c r="BD11" s="122"/>
      <c r="BE11" s="110"/>
      <c r="BF11" s="1282"/>
      <c r="BG11" s="695"/>
      <c r="BH11" s="1381"/>
      <c r="BI11" s="122"/>
      <c r="BJ11" s="110"/>
      <c r="BK11" s="205"/>
      <c r="BL11" s="135"/>
      <c r="BM11" s="1379"/>
      <c r="BN11" s="122"/>
      <c r="BO11" s="110"/>
      <c r="BP11" s="1282"/>
      <c r="BQ11" s="695"/>
      <c r="BR11" s="1381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4"/>
      <c r="CC11" s="122"/>
      <c r="CD11" s="110"/>
      <c r="CE11" s="1282"/>
      <c r="CF11" s="695"/>
      <c r="CG11" s="1381"/>
      <c r="CH11" s="122"/>
      <c r="CI11" s="110"/>
      <c r="CJ11" s="396"/>
      <c r="CK11" s="481"/>
      <c r="CL11" s="1384"/>
      <c r="CM11" s="122"/>
      <c r="CN11" s="110"/>
      <c r="CO11" s="1282"/>
      <c r="CP11" s="695"/>
      <c r="CQ11" s="1381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1282"/>
      <c r="DE11" s="695"/>
      <c r="DF11" s="1381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1282"/>
      <c r="DT11" s="695"/>
      <c r="DU11" s="1381"/>
      <c r="DV11" s="122"/>
      <c r="DW11" s="110"/>
      <c r="DX11" s="396"/>
      <c r="DY11" s="481"/>
      <c r="DZ11" s="143"/>
      <c r="EA11" s="258"/>
      <c r="EB11" s="110"/>
      <c r="EC11" s="1282"/>
      <c r="ED11" s="695"/>
      <c r="EE11" s="1381"/>
      <c r="EF11" s="258"/>
      <c r="EG11" s="110"/>
      <c r="EH11" s="1282"/>
      <c r="EI11" s="695"/>
      <c r="EJ11" s="1381"/>
      <c r="EK11" s="258"/>
      <c r="EL11" s="110"/>
      <c r="EM11" s="1282"/>
      <c r="EN11" s="695"/>
      <c r="EO11" s="1381"/>
      <c r="EP11" s="258"/>
      <c r="EQ11" s="110"/>
      <c r="ER11" s="1282"/>
      <c r="ES11" s="695"/>
      <c r="ET11" s="1381"/>
      <c r="EU11" s="122"/>
      <c r="EV11" s="110"/>
      <c r="EW11" s="351"/>
      <c r="EX11" s="416"/>
      <c r="EY11" s="348"/>
      <c r="EZ11" s="1326"/>
      <c r="FA11" s="1333"/>
      <c r="FB11" s="1328"/>
      <c r="FC11" s="1329"/>
      <c r="FD11" s="1640"/>
      <c r="FE11" s="1326"/>
      <c r="FF11" s="1333"/>
      <c r="FG11" s="1328"/>
      <c r="FH11" s="1329"/>
      <c r="FI11" s="1387"/>
      <c r="FJ11" s="1326"/>
      <c r="FK11" s="1333"/>
      <c r="FL11" s="1328"/>
      <c r="FM11" s="1329"/>
      <c r="FN11" s="1331"/>
      <c r="FO11" s="1326"/>
      <c r="FP11" s="1333"/>
      <c r="FQ11" s="1332"/>
      <c r="FR11" s="1329"/>
      <c r="FS11" s="1331"/>
      <c r="FT11" s="1326"/>
      <c r="FU11" s="1333"/>
      <c r="FV11" s="1328"/>
      <c r="FW11" s="1329"/>
      <c r="FX11" s="1387"/>
      <c r="FY11" s="1326"/>
      <c r="FZ11" s="1333"/>
      <c r="GA11" s="1328"/>
      <c r="GB11" s="1329"/>
      <c r="GC11" s="1331"/>
      <c r="GD11" s="1326"/>
      <c r="GE11" s="1333"/>
      <c r="GF11" s="1328"/>
      <c r="GG11" s="1329"/>
      <c r="GH11" s="1387"/>
      <c r="GI11" s="1326"/>
      <c r="GJ11" s="1333"/>
      <c r="GK11" s="1330"/>
      <c r="GL11" s="1329"/>
      <c r="GM11" s="1387"/>
      <c r="GN11" s="1334"/>
      <c r="GO11" s="1333"/>
      <c r="GP11" s="1328"/>
      <c r="GQ11" s="1329"/>
      <c r="GR11" s="1387"/>
      <c r="GS11" s="1334"/>
      <c r="GT11" s="1333"/>
      <c r="GU11" s="1328"/>
      <c r="GV11" s="1329"/>
      <c r="GW11" s="1391"/>
      <c r="GX11" s="595"/>
      <c r="GY11" s="609"/>
      <c r="GZ11" s="1737"/>
      <c r="HA11" s="1738"/>
      <c r="HB11" s="1392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2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496"/>
      <c r="HZ11" s="497"/>
      <c r="IA11" s="1381"/>
      <c r="IB11" s="127"/>
      <c r="IC11" s="110"/>
      <c r="ID11" s="496"/>
      <c r="IE11" s="497"/>
      <c r="IF11" s="1381"/>
      <c r="IG11" s="122"/>
      <c r="IH11" s="110"/>
      <c r="II11" s="496"/>
      <c r="IJ11" s="497"/>
      <c r="IK11" s="143"/>
      <c r="IL11" s="127"/>
      <c r="IM11" s="110"/>
      <c r="IN11" s="496"/>
      <c r="IO11" s="497"/>
      <c r="IP11" s="1381"/>
      <c r="IQ11" s="823"/>
      <c r="IR11" s="829"/>
      <c r="IS11" s="496"/>
      <c r="IT11" s="497"/>
      <c r="IU11" s="1381"/>
      <c r="IV11" s="675"/>
      <c r="IW11" s="80"/>
      <c r="IX11" s="1670">
        <f t="shared" ref="IX11" si="1">COUNTIF($F11:$IU14,"=CSB 13")</f>
        <v>0</v>
      </c>
      <c r="IY11" s="1670">
        <f t="shared" ref="IY11" si="2">COUNTIF($F11:$IU14,"=CSB 16")</f>
        <v>0</v>
      </c>
      <c r="IZ11" s="1670">
        <f t="shared" ref="IZ11" si="3">COUNTIF($F11:$IU14,"=CSB 24")</f>
        <v>0</v>
      </c>
      <c r="JA11" s="1670">
        <f t="shared" ref="JA11" si="4">COUNTIF($F11:$IU14,"=CSB 23")</f>
        <v>0</v>
      </c>
      <c r="JB11" s="1670">
        <f t="shared" ref="JB11" si="5">COUNTIF($F11:$IU14,"=CSB 3")</f>
        <v>0</v>
      </c>
      <c r="JC11" s="1670">
        <f t="shared" ref="JC11" si="6">COUNTIF($F11:$IU14,"=CSB 4")</f>
        <v>0</v>
      </c>
      <c r="JD11" s="1670">
        <f t="shared" ref="JD11" si="7">COUNTIF($F11:$IU14,"=CSB 5")</f>
        <v>0</v>
      </c>
      <c r="JE11" s="1670">
        <f t="shared" ref="JE11" si="8">COUNTIF($F11:$IU14,"=CSB 28")</f>
        <v>0</v>
      </c>
      <c r="JF11" s="1670">
        <f t="shared" ref="JF11" si="9">COUNTIF($F11:$IU14,"B1")</f>
        <v>0</v>
      </c>
      <c r="JG11" s="1670">
        <f t="shared" ref="JG11" si="10">COUNTIF($F11:$IU14,"B2")</f>
        <v>0</v>
      </c>
      <c r="JH11" s="1694">
        <f t="shared" ref="JH11" si="11">COUNTIF($F11:$IU14,"B4")</f>
        <v>0</v>
      </c>
      <c r="JI11" s="1673">
        <f t="shared" ref="JI11" si="12">COUNTIF($F11:$IU14,"11")</f>
        <v>0</v>
      </c>
      <c r="JJ11" s="1676">
        <f t="shared" ref="JJ11" si="13">COUNTIF($F11:$IU14,"13")</f>
        <v>0</v>
      </c>
      <c r="JK11" s="1676">
        <f t="shared" ref="JK11" si="14">COUNTIF($F11:$IU14,"=14")</f>
        <v>0</v>
      </c>
      <c r="JL11" s="1676">
        <f t="shared" ref="JL11" si="15">COUNTIF($F11:$IU14,"=16")</f>
        <v>0</v>
      </c>
      <c r="JM11" s="1679">
        <f t="shared" ref="JM11" si="16">COUNTIF($F11:$IU14,"=22")</f>
        <v>0</v>
      </c>
      <c r="JN11" s="1682">
        <f t="shared" ref="JN11" si="17">COUNTIF($F11:$IU14,"=23")</f>
        <v>1</v>
      </c>
      <c r="JO11" s="1682">
        <f t="shared" ref="JO11" si="18">COUNTIF($F11:$IU14,"=24")</f>
        <v>0</v>
      </c>
      <c r="JP11" s="1679">
        <f t="shared" ref="JP11" si="19">COUNTIF($F11:$IU14,"=25")</f>
        <v>0</v>
      </c>
      <c r="JQ11" s="1679">
        <f t="shared" ref="JQ11" si="20">COUNTIF($F11:$IU14,"=26")</f>
        <v>0</v>
      </c>
      <c r="JR11" s="1679">
        <f t="shared" ref="JR11" si="21">COUNTIF($F11:$IU14,"=31")</f>
        <v>0</v>
      </c>
      <c r="JS11" s="1679">
        <f t="shared" ref="JS11" si="22">COUNTIF($F11:$IU14,"=32")</f>
        <v>0</v>
      </c>
      <c r="JT11" s="1673">
        <f t="shared" si="0"/>
        <v>0</v>
      </c>
      <c r="JU11" s="1673">
        <f t="shared" ref="JU11" si="23">COUNTIF($F11:$IU14,"=35")</f>
        <v>0</v>
      </c>
      <c r="JV11" s="1673">
        <f t="shared" ref="JV11" si="24">COUNTIF($F11:$IU14,"=36")</f>
        <v>0</v>
      </c>
      <c r="JW11" s="1693">
        <f>COUNTIF($F11:$JO14,"=34")</f>
        <v>0</v>
      </c>
      <c r="JX11" s="80"/>
      <c r="JY11" s="1690" t="str">
        <f t="shared" ref="JY11" si="25">IF(COUNTIF($F11:$IU14,"=CSB 13")&gt;0,"X"," ")</f>
        <v xml:space="preserve"> </v>
      </c>
      <c r="JZ11" s="1690" t="str">
        <f t="shared" ref="JZ11" si="26">IF(COUNTIF($F11:$IU14,"=CSB 16")&gt;0,"X"," ")</f>
        <v xml:space="preserve"> </v>
      </c>
      <c r="KA11" s="1690" t="str">
        <f t="shared" ref="KA11" si="27">IF(COUNTIF($F11:$IU14,"=CSB 24")&gt;0,"X"," ")</f>
        <v xml:space="preserve"> </v>
      </c>
      <c r="KB11" s="1690" t="str">
        <f t="shared" ref="KB11" si="28">IF(COUNTIF($F11:$IU14,"=CSB 23")&gt;0,"X"," ")</f>
        <v xml:space="preserve"> </v>
      </c>
      <c r="KC11" s="1690" t="str">
        <f t="shared" ref="KC11" si="29">IF(COUNTIF($F11:$IU14,"=CSB 3")&gt;0,"X"," ")</f>
        <v xml:space="preserve"> </v>
      </c>
      <c r="KD11" s="1690" t="str">
        <f t="shared" ref="KD11" si="30">IF(COUNTIF($F11:$IU14,"=CSB 4")&gt;0,"X"," ")</f>
        <v xml:space="preserve"> </v>
      </c>
      <c r="KE11" s="1690" t="str">
        <f t="shared" ref="KE11" si="31">IF(COUNTIF($F11:$IU14,"=CSB 5")&gt;0,"X"," ")</f>
        <v xml:space="preserve"> </v>
      </c>
      <c r="KF11" s="1690" t="str">
        <f t="shared" ref="KF11" si="32">IF(COUNTIF($F11:$IU14,"=CSB 28")&gt;0,"X"," ")</f>
        <v xml:space="preserve"> </v>
      </c>
      <c r="KG11" s="1690" t="str">
        <f t="shared" ref="KG11" si="33">IF(COUNTIF($F11:$IU14,"=B1")&gt;0,"X"," ")</f>
        <v xml:space="preserve"> </v>
      </c>
      <c r="KH11" s="1690" t="str">
        <f t="shared" ref="KH11" si="34">IF(COUNTIF($F11:$IU14,"=B2")&gt;0,"X"," ")</f>
        <v xml:space="preserve"> </v>
      </c>
      <c r="KI11" s="1690" t="str">
        <f t="shared" ref="KI11" si="35">IF(COUNTIF($F11:$IU14,"=B4")&gt;0,"X"," ")</f>
        <v xml:space="preserve"> </v>
      </c>
      <c r="KJ11" s="1667" t="str">
        <f t="shared" ref="KJ11" si="36">IF(COUNTIF($F11:$IU14,"=11")&gt;0,"X"," ")</f>
        <v xml:space="preserve"> </v>
      </c>
      <c r="KK11" s="1685" t="str">
        <f t="shared" ref="KK11" si="37">IF(COUNTIF($F11:$IU14,"=13")&gt;0,"X"," ")</f>
        <v xml:space="preserve"> </v>
      </c>
      <c r="KL11" s="1685" t="str">
        <f t="shared" ref="KL11" si="38">IF(COUNTIF($F11:$IU14,"=14")&gt;0,"X"," ")</f>
        <v xml:space="preserve"> </v>
      </c>
      <c r="KM11" s="1685" t="str">
        <f t="shared" ref="KM11" si="39">IF(COUNTIF($F11:$IU14,"=16")&gt;0,"X"," ")</f>
        <v xml:space="preserve"> </v>
      </c>
      <c r="KN11" s="1667" t="str">
        <f t="shared" ref="KN11" si="40">IF(COUNTIF($F11:$IU14,"=22")&gt;0,"X"," ")</f>
        <v xml:space="preserve"> </v>
      </c>
      <c r="KO11" s="1664" t="str">
        <f t="shared" ref="KO11" si="41">IF(COUNTIF($F11:$IU14,"=23")&gt;0,"X"," ")</f>
        <v>X</v>
      </c>
      <c r="KP11" s="1664" t="str">
        <f t="shared" ref="KP11" si="42">IF(COUNTIF($F11:$IU14,"=24")&gt;0,"X"," ")</f>
        <v xml:space="preserve"> </v>
      </c>
      <c r="KQ11" s="1667" t="str">
        <f t="shared" ref="KQ11" si="43">IF(COUNTIF($F11:$IU14,"=25")&gt;0,"X"," ")</f>
        <v xml:space="preserve"> </v>
      </c>
      <c r="KR11" s="1667" t="str">
        <f t="shared" ref="KR11" si="44">IF(COUNTIF($F11:$IU14,"=26")&gt;0,"X"," ")</f>
        <v xml:space="preserve"> </v>
      </c>
      <c r="KS11" s="1667" t="str">
        <f t="shared" ref="KS11" si="45">IF(COUNTIF($F11:$IU14,"=31")&gt;0,"X"," ")</f>
        <v xml:space="preserve"> </v>
      </c>
      <c r="KT11" s="1667" t="str">
        <f t="shared" ref="KT11" si="46">IF(COUNTIF($F11:$IU14,"=32")&gt;0,"X"," ")</f>
        <v xml:space="preserve"> </v>
      </c>
      <c r="KU11" s="1667" t="str">
        <f t="shared" ref="KU11" si="47">IF(COUNTIF($F11:$IU14,"=34")&gt;0,"X"," ")</f>
        <v xml:space="preserve"> </v>
      </c>
      <c r="KV11" s="1667" t="str">
        <f t="shared" ref="KV11" si="48">IF(COUNTIF($F11:$IU14,"=35")&gt;0,"X"," ")</f>
        <v xml:space="preserve"> </v>
      </c>
      <c r="KW11" s="1667" t="str">
        <f t="shared" ref="KW11" si="49">IF(COUNTIF($F11:$IU14,"=36")&gt;0,"X"," ")</f>
        <v xml:space="preserve"> </v>
      </c>
      <c r="KX11" s="675"/>
      <c r="KY11" s="1693">
        <f>COUNTIF($F11:$KX14,"=34")</f>
        <v>0</v>
      </c>
      <c r="KZ11" s="105"/>
      <c r="LA11" s="1706" t="str">
        <f>IF(COUNTIF($F11:$IU14,"=H.Prus")&gt;0,"Z"," ")</f>
        <v xml:space="preserve"> </v>
      </c>
      <c r="LB11" s="1709" t="str">
        <f>IF(COUNTIF($F11:$IU14,"=M.Bojarowski")&gt;0,"Z"," ")</f>
        <v xml:space="preserve"> </v>
      </c>
      <c r="LC11" s="1706" t="str">
        <f>IF(COUNTIF($F11:$IU14,"=M.Marcinkiewicz")&gt;0,"Z"," ")</f>
        <v xml:space="preserve"> </v>
      </c>
      <c r="LD11" s="1706" t="str">
        <f>IF(COUNTIF($F11:$IU14,"=K.Cis")&gt;0,"Z"," ")</f>
        <v xml:space="preserve"> </v>
      </c>
      <c r="LE11" s="1706" t="str">
        <f>IF(COUNTIF($F11:$IU14,"=Z.Tomczykowski")&gt;0,"Z"," ")</f>
        <v xml:space="preserve"> </v>
      </c>
      <c r="LF11" s="1706" t="str">
        <f>IF(COUNTIF($F11:$IU14,"=K.Choroszko")&gt;0,"Z"," ")</f>
        <v xml:space="preserve"> </v>
      </c>
      <c r="LG11" s="1706" t="str">
        <f>IF(COUNTIF($F11:$IU14,"=T.Nosowicz")&gt;0,"Z"," ")</f>
        <v xml:space="preserve"> </v>
      </c>
      <c r="LH11" s="1706" t="str">
        <f>IF(COUNTIF($F11:$IU14,"=A.Miściur-Kaszyńska")&gt;0,"Z"," ")</f>
        <v xml:space="preserve"> </v>
      </c>
      <c r="LI11" s="1706" t="str">
        <f t="shared" ref="LI11" si="50">IF(COUNTIF($F11:$IU14,"=A.Gliwiński")&gt;0,"Z"," ")</f>
        <v xml:space="preserve"> </v>
      </c>
      <c r="LJ11" s="1706" t="str">
        <f>IF(COUNTIF($F11:$IU14,"=K.Kiejdo")&gt;0,"Z"," ")</f>
        <v xml:space="preserve"> </v>
      </c>
      <c r="LK11" s="1706" t="str">
        <f>IF(COUNTIF($F11:$IU14,"=M.Kieżun")&gt;0,"Z"," ")</f>
        <v xml:space="preserve"> </v>
      </c>
      <c r="LL11" s="1706" t="str">
        <f>IF(COUNTIF($F11:$IU14,"=I.Cymańska-Kasprzyk")&gt;0,"Z"," ")</f>
        <v xml:space="preserve"> </v>
      </c>
      <c r="LM11" s="1709" t="str">
        <f>IF(COUNTIF($F11:$IU14,"=M.Choroszko")&gt;0,"Z"," ")</f>
        <v xml:space="preserve"> </v>
      </c>
      <c r="LN11" s="1709" t="str">
        <f>IF(COUNTIF($F11:$IU14,"=M.Grzyb")&gt;0,"Z"," ")</f>
        <v xml:space="preserve"> </v>
      </c>
      <c r="LO11" s="1709" t="str">
        <f>IF(COUNTIF($F11:$IU14,"=A.Muż")&gt;0,"Z"," ")</f>
        <v xml:space="preserve"> </v>
      </c>
      <c r="LP11" s="1709" t="str">
        <f>IF(COUNTIF($F11:$IU14,"=E.Kicka")&gt;0,"Z"," ")</f>
        <v xml:space="preserve"> </v>
      </c>
      <c r="LQ11" s="1706" t="str">
        <f>IF(COUNTIF($F11:$IU14,"=M.Gregorczyk")&gt;0,"Z"," ")</f>
        <v xml:space="preserve"> </v>
      </c>
      <c r="LR11" s="1706" t="str">
        <f>IF(COUNTIF($F11:$IU14,"=M.Szonert")&gt;0,"Z"," ")</f>
        <v xml:space="preserve"> </v>
      </c>
      <c r="LS11" s="1709" t="str">
        <f>IF(COUNTIF($F11:$IU14,"=E.Ciarciński")&gt;0,"Z"," ")</f>
        <v xml:space="preserve"> </v>
      </c>
      <c r="LT11" s="1709" t="str">
        <f>IF(COUNTIF($F11:$IU14,"=M.Czajka")&gt;0,"Z"," ")</f>
        <v xml:space="preserve"> </v>
      </c>
      <c r="LU11" s="1709" t="str">
        <f t="shared" ref="LU11" si="51">IF(COUNTIF($F11:$IU14,"=J.Łukaszewicz")&gt;0,"Z"," ")</f>
        <v xml:space="preserve"> </v>
      </c>
      <c r="LV11" s="1709" t="str">
        <f>IF(COUNTIF($F11:$IU14,"=K.Piotrowicz")&gt;0,"Z"," ")</f>
        <v xml:space="preserve"> </v>
      </c>
      <c r="LW11" s="1709" t="str">
        <f>IF(COUNTIF($F11:$IU14,"=A.Tychek")&gt;0,"Z"," ")</f>
        <v xml:space="preserve"> </v>
      </c>
      <c r="LX11" s="1709" t="str">
        <f>IF(COUNTIF($F11:$IU14,"=R.Sokulski")&gt;0,"Z"," ")</f>
        <v>Z</v>
      </c>
      <c r="LY11" s="1709" t="str">
        <f>IF(COUNTIF($F11:$IU14,"=S.Piotrowska")&gt;0,"Z"," ")</f>
        <v xml:space="preserve"> </v>
      </c>
      <c r="LZ11" s="1709" t="str">
        <f>IF(COUNTIF($F11:$IU14,"=J.Gregorczuk")&gt;0,"Z"," ")</f>
        <v xml:space="preserve"> </v>
      </c>
      <c r="MA11" s="1709" t="str">
        <f>IF(COUNTIF($F11:$IU14,"=A.Marciniak")&gt;0,"Z"," ")</f>
        <v xml:space="preserve"> </v>
      </c>
      <c r="MB11" s="1709" t="str">
        <f>IF(COUNTIF($F11:$IU14,"=I.Ogulewicz")&gt;0,"Z"," ")</f>
        <v xml:space="preserve"> </v>
      </c>
      <c r="MC11" s="1709" t="str">
        <f>IF(COUNTIF($F11:$IU14,"=R.Przęczek")&gt;0,"Z"," ")</f>
        <v xml:space="preserve"> </v>
      </c>
      <c r="MD11" s="1709" t="str">
        <f>IF(COUNTIF($F11:$IU14,"=D.Ławecka-Bednarska")&gt;0,"Z"," ")</f>
        <v xml:space="preserve"> </v>
      </c>
      <c r="ME11" s="1709" t="str">
        <f>IF(COUNTIF($F11:$IU14,"=K.Nossek")&gt;0,"Z"," ")</f>
        <v xml:space="preserve"> </v>
      </c>
      <c r="MF11" s="1709" t="str">
        <f>IF(COUNTIF($F11:$IU14,"=M.Lipiński")&gt;0,"Z"," ")</f>
        <v xml:space="preserve"> </v>
      </c>
      <c r="MG11" s="1706" t="str">
        <f t="shared" ref="MG11" si="52">IF(COUNTIF($F11:$IU14,"=H.Libuda")&gt;0,"Z"," ")</f>
        <v xml:space="preserve"> </v>
      </c>
      <c r="MH11" s="1706" t="str">
        <f t="shared" ref="MH11" si="53">IF(COUNTIF($F11:$IU14,"=K.Kaczmarczyk")&gt;0,"Z"," ")</f>
        <v xml:space="preserve"> </v>
      </c>
      <c r="MI11" s="1706" t="str">
        <f t="shared" ref="MI11" si="54">IF(COUNTIF($F11:$IU14,"=K.Janowicz")&gt;0,"Z"," ")</f>
        <v xml:space="preserve"> </v>
      </c>
      <c r="MJ11" s="1706" t="str">
        <f>IF(COUNTIF($F11:$IU14,"=N.Liakh")&gt;0,"Z"," ")</f>
        <v xml:space="preserve"> </v>
      </c>
      <c r="MK11" s="1709" t="str">
        <f>IF(COUNTIF($F11:$IU14,"=J.Lubkiewicz")&gt;0,"Z"," ")</f>
        <v xml:space="preserve"> </v>
      </c>
      <c r="ML11" s="1709" t="str">
        <f>IF(COUNTIF($F11:$IU14,"=I.Świca")&gt;0,"Z"," ")</f>
        <v xml:space="preserve"> </v>
      </c>
      <c r="MM11" s="1709" t="str">
        <f>IF(COUNTIF($F11:$IU14,"=H.Libuda")&gt;0,"Z"," ")</f>
        <v xml:space="preserve"> </v>
      </c>
      <c r="MN11" s="1709" t="str">
        <f>IF(COUNTIF($F11:$IU14,"=A.Jastrzębska")&gt;0,"Z"," ")</f>
        <v xml:space="preserve"> </v>
      </c>
    </row>
    <row r="12" spans="1:352" s="7" customFormat="1" ht="8.1" customHeight="1" thickBot="1">
      <c r="A12" s="1700"/>
      <c r="B12" s="1701"/>
      <c r="C12" s="1701"/>
      <c r="D12" s="1701"/>
      <c r="E12" s="1702"/>
      <c r="F12" s="123" t="s">
        <v>7</v>
      </c>
      <c r="G12" s="89" t="s">
        <v>8</v>
      </c>
      <c r="H12" s="1283"/>
      <c r="I12" s="697"/>
      <c r="J12" s="1383"/>
      <c r="K12" s="123" t="s">
        <v>7</v>
      </c>
      <c r="L12" s="89" t="s">
        <v>8</v>
      </c>
      <c r="M12" s="1283"/>
      <c r="N12" s="697"/>
      <c r="O12" s="1383"/>
      <c r="P12" s="123" t="s">
        <v>7</v>
      </c>
      <c r="Q12" s="89" t="s">
        <v>8</v>
      </c>
      <c r="R12" s="1283"/>
      <c r="S12" s="697"/>
      <c r="T12" s="1383"/>
      <c r="U12" s="123" t="s">
        <v>7</v>
      </c>
      <c r="V12" s="89" t="s">
        <v>8</v>
      </c>
      <c r="W12" s="1283"/>
      <c r="X12" s="697"/>
      <c r="Y12" s="1383"/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3"/>
      <c r="AJ12" s="123" t="s">
        <v>7</v>
      </c>
      <c r="AK12" s="89" t="s">
        <v>8</v>
      </c>
      <c r="AL12" s="206"/>
      <c r="AM12" s="141"/>
      <c r="AN12" s="1373"/>
      <c r="AO12" s="123" t="s">
        <v>7</v>
      </c>
      <c r="AP12" s="89" t="s">
        <v>8</v>
      </c>
      <c r="AQ12" s="1469"/>
      <c r="AR12" s="495"/>
      <c r="AS12" s="1385"/>
      <c r="AT12" s="259" t="s">
        <v>7</v>
      </c>
      <c r="AU12" s="89" t="s">
        <v>8</v>
      </c>
      <c r="AV12" s="1471"/>
      <c r="AW12" s="136"/>
      <c r="AX12" s="1385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1283"/>
      <c r="BG12" s="697"/>
      <c r="BH12" s="1383"/>
      <c r="BI12" s="123" t="s">
        <v>7</v>
      </c>
      <c r="BJ12" s="89" t="s">
        <v>8</v>
      </c>
      <c r="BK12" s="206"/>
      <c r="BL12" s="141"/>
      <c r="BM12" s="1373"/>
      <c r="BN12" s="123" t="s">
        <v>7</v>
      </c>
      <c r="BO12" s="89" t="s">
        <v>8</v>
      </c>
      <c r="BP12" s="1283"/>
      <c r="BQ12" s="697"/>
      <c r="BR12" s="1383"/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5"/>
      <c r="CC12" s="123" t="s">
        <v>7</v>
      </c>
      <c r="CD12" s="89" t="s">
        <v>8</v>
      </c>
      <c r="CE12" s="1283"/>
      <c r="CF12" s="697"/>
      <c r="CG12" s="1383"/>
      <c r="CH12" s="123" t="s">
        <v>7</v>
      </c>
      <c r="CI12" s="89" t="s">
        <v>8</v>
      </c>
      <c r="CJ12" s="558"/>
      <c r="CK12" s="476"/>
      <c r="CL12" s="1385"/>
      <c r="CM12" s="123" t="s">
        <v>7</v>
      </c>
      <c r="CN12" s="89" t="s">
        <v>8</v>
      </c>
      <c r="CO12" s="1283"/>
      <c r="CP12" s="697"/>
      <c r="CQ12" s="1383"/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1283"/>
      <c r="DE12" s="697"/>
      <c r="DF12" s="1383"/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1283"/>
      <c r="DT12" s="697"/>
      <c r="DU12" s="1383"/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1283"/>
      <c r="ED12" s="697"/>
      <c r="EE12" s="1383"/>
      <c r="EF12" s="259" t="s">
        <v>7</v>
      </c>
      <c r="EG12" s="89" t="s">
        <v>8</v>
      </c>
      <c r="EH12" s="1283"/>
      <c r="EI12" s="697"/>
      <c r="EJ12" s="1383"/>
      <c r="EK12" s="259" t="s">
        <v>7</v>
      </c>
      <c r="EL12" s="386" t="s">
        <v>8</v>
      </c>
      <c r="EM12" s="1283"/>
      <c r="EN12" s="697"/>
      <c r="EO12" s="1383"/>
      <c r="EP12" s="259" t="s">
        <v>7</v>
      </c>
      <c r="EQ12" s="89" t="s">
        <v>8</v>
      </c>
      <c r="ER12" s="1283"/>
      <c r="ES12" s="697"/>
      <c r="ET12" s="1383"/>
      <c r="EU12" s="123" t="s">
        <v>7</v>
      </c>
      <c r="EV12" s="89" t="s">
        <v>8</v>
      </c>
      <c r="EW12" s="343"/>
      <c r="EX12" s="141"/>
      <c r="EY12" s="349"/>
      <c r="EZ12" s="1335" t="s">
        <v>7</v>
      </c>
      <c r="FA12" s="1336" t="s">
        <v>8</v>
      </c>
      <c r="FB12" s="1337"/>
      <c r="FC12" s="1338"/>
      <c r="FD12" s="1641"/>
      <c r="FE12" s="1335" t="s">
        <v>7</v>
      </c>
      <c r="FF12" s="1336" t="s">
        <v>8</v>
      </c>
      <c r="FG12" s="1337"/>
      <c r="FH12" s="1340"/>
      <c r="FI12" s="1388"/>
      <c r="FJ12" s="1335" t="s">
        <v>7</v>
      </c>
      <c r="FK12" s="1336" t="s">
        <v>8</v>
      </c>
      <c r="FL12" s="1337"/>
      <c r="FM12" s="1338"/>
      <c r="FN12" s="1644"/>
      <c r="FO12" s="1335" t="s">
        <v>7</v>
      </c>
      <c r="FP12" s="1336" t="s">
        <v>8</v>
      </c>
      <c r="FQ12" s="1337"/>
      <c r="FR12" s="1338"/>
      <c r="FS12" s="1339"/>
      <c r="FT12" s="1335" t="s">
        <v>7</v>
      </c>
      <c r="FU12" s="1336" t="s">
        <v>8</v>
      </c>
      <c r="FV12" s="1337"/>
      <c r="FW12" s="1340"/>
      <c r="FX12" s="1388"/>
      <c r="FY12" s="1335" t="s">
        <v>7</v>
      </c>
      <c r="FZ12" s="1336" t="s">
        <v>8</v>
      </c>
      <c r="GA12" s="1337"/>
      <c r="GB12" s="1340"/>
      <c r="GC12" s="1339"/>
      <c r="GD12" s="1335" t="s">
        <v>7</v>
      </c>
      <c r="GE12" s="1341" t="s">
        <v>8</v>
      </c>
      <c r="GF12" s="1337"/>
      <c r="GG12" s="1340"/>
      <c r="GH12" s="1388"/>
      <c r="GI12" s="1335" t="s">
        <v>7</v>
      </c>
      <c r="GJ12" s="1341" t="s">
        <v>8</v>
      </c>
      <c r="GK12" s="1337"/>
      <c r="GL12" s="1338"/>
      <c r="GM12" s="1388"/>
      <c r="GN12" s="1342" t="s">
        <v>7</v>
      </c>
      <c r="GO12" s="1336" t="s">
        <v>8</v>
      </c>
      <c r="GP12" s="1337"/>
      <c r="GQ12" s="1340"/>
      <c r="GR12" s="1388"/>
      <c r="GS12" s="1342" t="s">
        <v>7</v>
      </c>
      <c r="GT12" s="1336" t="s">
        <v>8</v>
      </c>
      <c r="GU12" s="1337"/>
      <c r="GV12" s="1338"/>
      <c r="GW12" s="1390"/>
      <c r="GX12" s="600" t="s">
        <v>7</v>
      </c>
      <c r="GY12" s="601" t="s">
        <v>8</v>
      </c>
      <c r="GZ12" s="1739" t="s">
        <v>1502</v>
      </c>
      <c r="HA12" s="1740" t="s">
        <v>545</v>
      </c>
      <c r="HB12" s="1393">
        <v>23</v>
      </c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3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498"/>
      <c r="HZ12" s="495"/>
      <c r="IA12" s="1378"/>
      <c r="IB12" s="128" t="s">
        <v>7</v>
      </c>
      <c r="IC12" s="89" t="s">
        <v>8</v>
      </c>
      <c r="ID12" s="498"/>
      <c r="IE12" s="495"/>
      <c r="IF12" s="1378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498"/>
      <c r="IO12" s="495"/>
      <c r="IP12" s="1378"/>
      <c r="IQ12" s="825" t="s">
        <v>7</v>
      </c>
      <c r="IR12" s="826" t="s">
        <v>8</v>
      </c>
      <c r="IS12" s="498"/>
      <c r="IT12" s="495"/>
      <c r="IU12" s="1378"/>
      <c r="IV12" s="675"/>
      <c r="IW12" s="80" t="s">
        <v>7</v>
      </c>
      <c r="IX12" s="1671"/>
      <c r="IY12" s="1671"/>
      <c r="IZ12" s="1671"/>
      <c r="JA12" s="1671"/>
      <c r="JB12" s="1671"/>
      <c r="JC12" s="1671"/>
      <c r="JD12" s="1671"/>
      <c r="JE12" s="1671"/>
      <c r="JF12" s="1671"/>
      <c r="JG12" s="1671"/>
      <c r="JH12" s="1695"/>
      <c r="JI12" s="1674"/>
      <c r="JJ12" s="1677"/>
      <c r="JK12" s="1677"/>
      <c r="JL12" s="1677"/>
      <c r="JM12" s="1680"/>
      <c r="JN12" s="1683"/>
      <c r="JO12" s="1683"/>
      <c r="JP12" s="1680"/>
      <c r="JQ12" s="1680"/>
      <c r="JR12" s="1680"/>
      <c r="JS12" s="1680"/>
      <c r="JT12" s="1674"/>
      <c r="JU12" s="1674"/>
      <c r="JV12" s="1674"/>
      <c r="JW12" s="1693"/>
      <c r="JX12" s="80" t="s">
        <v>7</v>
      </c>
      <c r="JY12" s="1691"/>
      <c r="JZ12" s="1691"/>
      <c r="KA12" s="1691"/>
      <c r="KB12" s="1691"/>
      <c r="KC12" s="1691"/>
      <c r="KD12" s="1691"/>
      <c r="KE12" s="1691"/>
      <c r="KF12" s="1691"/>
      <c r="KG12" s="1691"/>
      <c r="KH12" s="1691"/>
      <c r="KI12" s="1691"/>
      <c r="KJ12" s="1668"/>
      <c r="KK12" s="1686"/>
      <c r="KL12" s="1686"/>
      <c r="KM12" s="1686"/>
      <c r="KN12" s="1668"/>
      <c r="KO12" s="1665"/>
      <c r="KP12" s="1665"/>
      <c r="KQ12" s="1668"/>
      <c r="KR12" s="1668"/>
      <c r="KS12" s="1668"/>
      <c r="KT12" s="1668"/>
      <c r="KU12" s="1668"/>
      <c r="KV12" s="1668"/>
      <c r="KW12" s="1668"/>
      <c r="KX12" s="675"/>
      <c r="KY12" s="1693"/>
      <c r="KZ12" s="105" t="s">
        <v>7</v>
      </c>
      <c r="LA12" s="1707"/>
      <c r="LB12" s="1709"/>
      <c r="LC12" s="1707"/>
      <c r="LD12" s="1707"/>
      <c r="LE12" s="1707"/>
      <c r="LF12" s="1707"/>
      <c r="LG12" s="1707"/>
      <c r="LH12" s="1707"/>
      <c r="LI12" s="1707"/>
      <c r="LJ12" s="1707"/>
      <c r="LK12" s="1707"/>
      <c r="LL12" s="1707"/>
      <c r="LM12" s="1709"/>
      <c r="LN12" s="1709"/>
      <c r="LO12" s="1709"/>
      <c r="LP12" s="1709"/>
      <c r="LQ12" s="1707"/>
      <c r="LR12" s="1707"/>
      <c r="LS12" s="1709"/>
      <c r="LT12" s="1709"/>
      <c r="LU12" s="1709"/>
      <c r="LV12" s="1709"/>
      <c r="LW12" s="1709"/>
      <c r="LX12" s="1709"/>
      <c r="LY12" s="1709"/>
      <c r="LZ12" s="1709"/>
      <c r="MA12" s="1709"/>
      <c r="MB12" s="1709"/>
      <c r="MC12" s="1709"/>
      <c r="MD12" s="1709"/>
      <c r="ME12" s="1709"/>
      <c r="MF12" s="1709"/>
      <c r="MG12" s="1707"/>
      <c r="MH12" s="1707"/>
      <c r="MI12" s="1707"/>
      <c r="MJ12" s="1707"/>
      <c r="MK12" s="1709"/>
      <c r="ML12" s="1709"/>
      <c r="MM12" s="1709"/>
      <c r="MN12" s="1709"/>
    </row>
    <row r="13" spans="1:352" s="7" customFormat="1" ht="8.1" customHeight="1" thickBot="1">
      <c r="A13" s="1700"/>
      <c r="B13" s="1701"/>
      <c r="C13" s="1701"/>
      <c r="D13" s="1701"/>
      <c r="E13" s="1702"/>
      <c r="F13" s="123"/>
      <c r="G13" s="89"/>
      <c r="H13" s="1283"/>
      <c r="I13" s="697"/>
      <c r="J13" s="1383"/>
      <c r="K13" s="123"/>
      <c r="L13" s="89"/>
      <c r="M13" s="1283"/>
      <c r="N13" s="697"/>
      <c r="O13" s="1383"/>
      <c r="P13" s="123"/>
      <c r="Q13" s="89"/>
      <c r="R13" s="1283"/>
      <c r="S13" s="697"/>
      <c r="T13" s="1383"/>
      <c r="U13" s="123"/>
      <c r="V13" s="89"/>
      <c r="W13" s="1283"/>
      <c r="X13" s="697"/>
      <c r="Y13" s="1383"/>
      <c r="Z13" s="123"/>
      <c r="AA13" s="89"/>
      <c r="AB13" s="207"/>
      <c r="AC13" s="136"/>
      <c r="AD13" s="144"/>
      <c r="AE13" s="123"/>
      <c r="AF13" s="89"/>
      <c r="AG13" s="207"/>
      <c r="AH13" s="136"/>
      <c r="AI13" s="1373"/>
      <c r="AJ13" s="123"/>
      <c r="AK13" s="89"/>
      <c r="AL13" s="207"/>
      <c r="AM13" s="136"/>
      <c r="AN13" s="1373"/>
      <c r="AO13" s="123"/>
      <c r="AP13" s="89"/>
      <c r="AQ13" s="696"/>
      <c r="AR13" s="697"/>
      <c r="AS13" s="400"/>
      <c r="AT13" s="259"/>
      <c r="AU13" s="89"/>
      <c r="AV13" s="1471"/>
      <c r="AW13" s="136"/>
      <c r="AX13" s="400"/>
      <c r="AY13" s="123"/>
      <c r="AZ13" s="89"/>
      <c r="BA13" s="238"/>
      <c r="BB13" s="141"/>
      <c r="BC13" s="144"/>
      <c r="BD13" s="123"/>
      <c r="BE13" s="89"/>
      <c r="BF13" s="1283"/>
      <c r="BG13" s="697"/>
      <c r="BH13" s="1383"/>
      <c r="BI13" s="123"/>
      <c r="BJ13" s="89"/>
      <c r="BK13" s="207"/>
      <c r="BL13" s="136"/>
      <c r="BM13" s="1373"/>
      <c r="BN13" s="123"/>
      <c r="BO13" s="89"/>
      <c r="BP13" s="1283"/>
      <c r="BQ13" s="697"/>
      <c r="BR13" s="1383"/>
      <c r="BS13" s="123"/>
      <c r="BT13" s="89"/>
      <c r="BU13" s="207"/>
      <c r="BV13" s="136"/>
      <c r="BW13" s="349"/>
      <c r="BX13" s="401"/>
      <c r="BY13" s="402"/>
      <c r="BZ13" s="477"/>
      <c r="CA13" s="478"/>
      <c r="CB13" s="1385"/>
      <c r="CC13" s="123"/>
      <c r="CD13" s="89"/>
      <c r="CE13" s="1283"/>
      <c r="CF13" s="697"/>
      <c r="CG13" s="1383"/>
      <c r="CH13" s="123"/>
      <c r="CI13" s="89"/>
      <c r="CJ13" s="477"/>
      <c r="CK13" s="478"/>
      <c r="CL13" s="1385"/>
      <c r="CM13" s="123"/>
      <c r="CN13" s="89"/>
      <c r="CO13" s="1283"/>
      <c r="CP13" s="697"/>
      <c r="CQ13" s="1383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1283"/>
      <c r="DE13" s="697"/>
      <c r="DF13" s="1383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1283"/>
      <c r="DT13" s="697"/>
      <c r="DU13" s="1383"/>
      <c r="DV13" s="123"/>
      <c r="DW13" s="386"/>
      <c r="DX13" s="477"/>
      <c r="DY13" s="483"/>
      <c r="DZ13" s="144"/>
      <c r="EA13" s="259"/>
      <c r="EB13" s="89"/>
      <c r="EC13" s="1283"/>
      <c r="ED13" s="697"/>
      <c r="EE13" s="1383"/>
      <c r="EF13" s="259"/>
      <c r="EG13" s="89"/>
      <c r="EH13" s="1283"/>
      <c r="EI13" s="697"/>
      <c r="EJ13" s="1383"/>
      <c r="EK13" s="259"/>
      <c r="EL13" s="386"/>
      <c r="EM13" s="1283"/>
      <c r="EN13" s="697"/>
      <c r="EO13" s="1383"/>
      <c r="EP13" s="259"/>
      <c r="EQ13" s="89"/>
      <c r="ER13" s="1283"/>
      <c r="ES13" s="697"/>
      <c r="ET13" s="1383"/>
      <c r="EU13" s="123"/>
      <c r="EV13" s="89"/>
      <c r="EW13" s="238"/>
      <c r="EX13" s="1466"/>
      <c r="EY13" s="349"/>
      <c r="EZ13" s="1335"/>
      <c r="FA13" s="1336"/>
      <c r="FB13" s="1337"/>
      <c r="FC13" s="1343"/>
      <c r="FD13" s="1641"/>
      <c r="FE13" s="1335"/>
      <c r="FF13" s="1336"/>
      <c r="FG13" s="1337"/>
      <c r="FH13" s="1343"/>
      <c r="FI13" s="1388"/>
      <c r="FJ13" s="1335"/>
      <c r="FK13" s="1336"/>
      <c r="FL13" s="1337"/>
      <c r="FM13" s="1343"/>
      <c r="FN13" s="1388"/>
      <c r="FO13" s="1335"/>
      <c r="FP13" s="1336"/>
      <c r="FQ13" s="1337"/>
      <c r="FR13" s="1343"/>
      <c r="FS13" s="1339"/>
      <c r="FT13" s="1335"/>
      <c r="FU13" s="1336"/>
      <c r="FV13" s="1337"/>
      <c r="FW13" s="1343"/>
      <c r="FX13" s="1388"/>
      <c r="FY13" s="1335"/>
      <c r="FZ13" s="1336"/>
      <c r="GA13" s="1337"/>
      <c r="GB13" s="1343"/>
      <c r="GC13" s="1339"/>
      <c r="GD13" s="1335"/>
      <c r="GE13" s="1341"/>
      <c r="GF13" s="1337"/>
      <c r="GG13" s="1343"/>
      <c r="GH13" s="1388"/>
      <c r="GI13" s="1335"/>
      <c r="GJ13" s="1341"/>
      <c r="GK13" s="1337"/>
      <c r="GL13" s="1343"/>
      <c r="GM13" s="1388"/>
      <c r="GN13" s="1342"/>
      <c r="GO13" s="1336"/>
      <c r="GP13" s="1337"/>
      <c r="GQ13" s="1343"/>
      <c r="GR13" s="1388"/>
      <c r="GS13" s="1342"/>
      <c r="GT13" s="1336"/>
      <c r="GU13" s="1337"/>
      <c r="GV13" s="1343"/>
      <c r="GW13" s="1390"/>
      <c r="GX13" s="600"/>
      <c r="GY13" s="601"/>
      <c r="GZ13" s="1741" t="s">
        <v>175</v>
      </c>
      <c r="HA13" s="1740"/>
      <c r="HB13" s="1393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3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498"/>
      <c r="HZ13" s="495"/>
      <c r="IA13" s="1383"/>
      <c r="IB13" s="128"/>
      <c r="IC13" s="89"/>
      <c r="ID13" s="498"/>
      <c r="IE13" s="495"/>
      <c r="IF13" s="1383"/>
      <c r="IG13" s="123"/>
      <c r="IH13" s="89"/>
      <c r="II13" s="498"/>
      <c r="IJ13" s="495"/>
      <c r="IK13" s="144"/>
      <c r="IL13" s="128"/>
      <c r="IM13" s="89"/>
      <c r="IN13" s="498"/>
      <c r="IO13" s="495"/>
      <c r="IP13" s="1383"/>
      <c r="IQ13" s="825"/>
      <c r="IR13" s="826"/>
      <c r="IS13" s="498"/>
      <c r="IT13" s="495"/>
      <c r="IU13" s="1378"/>
      <c r="IV13" s="675"/>
      <c r="IW13" s="80"/>
      <c r="IX13" s="1671"/>
      <c r="IY13" s="1671"/>
      <c r="IZ13" s="1671"/>
      <c r="JA13" s="1671"/>
      <c r="JB13" s="1671"/>
      <c r="JC13" s="1671"/>
      <c r="JD13" s="1671"/>
      <c r="JE13" s="1671"/>
      <c r="JF13" s="1671"/>
      <c r="JG13" s="1671"/>
      <c r="JH13" s="1695"/>
      <c r="JI13" s="1674"/>
      <c r="JJ13" s="1677"/>
      <c r="JK13" s="1677"/>
      <c r="JL13" s="1677"/>
      <c r="JM13" s="1680"/>
      <c r="JN13" s="1683"/>
      <c r="JO13" s="1683"/>
      <c r="JP13" s="1680"/>
      <c r="JQ13" s="1680"/>
      <c r="JR13" s="1680"/>
      <c r="JS13" s="1680"/>
      <c r="JT13" s="1674"/>
      <c r="JU13" s="1674"/>
      <c r="JV13" s="1674"/>
      <c r="JW13" s="1693"/>
      <c r="JX13" s="80"/>
      <c r="JY13" s="1691"/>
      <c r="JZ13" s="1691"/>
      <c r="KA13" s="1691"/>
      <c r="KB13" s="1691"/>
      <c r="KC13" s="1691"/>
      <c r="KD13" s="1691"/>
      <c r="KE13" s="1691"/>
      <c r="KF13" s="1691"/>
      <c r="KG13" s="1691"/>
      <c r="KH13" s="1691"/>
      <c r="KI13" s="1691"/>
      <c r="KJ13" s="1668"/>
      <c r="KK13" s="1686"/>
      <c r="KL13" s="1686"/>
      <c r="KM13" s="1686"/>
      <c r="KN13" s="1668"/>
      <c r="KO13" s="1665"/>
      <c r="KP13" s="1665"/>
      <c r="KQ13" s="1668"/>
      <c r="KR13" s="1668"/>
      <c r="KS13" s="1668"/>
      <c r="KT13" s="1668"/>
      <c r="KU13" s="1668"/>
      <c r="KV13" s="1668"/>
      <c r="KW13" s="1668"/>
      <c r="KX13" s="675"/>
      <c r="KY13" s="1693"/>
      <c r="KZ13" s="105"/>
      <c r="LA13" s="1707"/>
      <c r="LB13" s="1709"/>
      <c r="LC13" s="1707"/>
      <c r="LD13" s="1707"/>
      <c r="LE13" s="1707"/>
      <c r="LF13" s="1707"/>
      <c r="LG13" s="1707"/>
      <c r="LH13" s="1707"/>
      <c r="LI13" s="1707"/>
      <c r="LJ13" s="1707"/>
      <c r="LK13" s="1707"/>
      <c r="LL13" s="1707"/>
      <c r="LM13" s="1709"/>
      <c r="LN13" s="1709"/>
      <c r="LO13" s="1709"/>
      <c r="LP13" s="1709"/>
      <c r="LQ13" s="1707"/>
      <c r="LR13" s="1707"/>
      <c r="LS13" s="1709"/>
      <c r="LT13" s="1709"/>
      <c r="LU13" s="1709"/>
      <c r="LV13" s="1709"/>
      <c r="LW13" s="1709"/>
      <c r="LX13" s="1709"/>
      <c r="LY13" s="1709"/>
      <c r="LZ13" s="1709"/>
      <c r="MA13" s="1709"/>
      <c r="MB13" s="1709"/>
      <c r="MC13" s="1709"/>
      <c r="MD13" s="1709"/>
      <c r="ME13" s="1709"/>
      <c r="MF13" s="1709"/>
      <c r="MG13" s="1707"/>
      <c r="MH13" s="1707"/>
      <c r="MI13" s="1707"/>
      <c r="MJ13" s="1707"/>
      <c r="MK13" s="1709"/>
      <c r="ML13" s="1709"/>
      <c r="MM13" s="1709"/>
      <c r="MN13" s="1709"/>
    </row>
    <row r="14" spans="1:352" s="7" customFormat="1" ht="8.1" customHeight="1" thickBot="1">
      <c r="A14" s="1700"/>
      <c r="B14" s="1701"/>
      <c r="C14" s="1701"/>
      <c r="D14" s="1701"/>
      <c r="E14" s="1702"/>
      <c r="F14" s="124"/>
      <c r="G14" s="109"/>
      <c r="H14" s="170"/>
      <c r="I14" s="137"/>
      <c r="J14" s="1382"/>
      <c r="K14" s="124"/>
      <c r="L14" s="109"/>
      <c r="M14" s="170"/>
      <c r="N14" s="137"/>
      <c r="O14" s="1382"/>
      <c r="P14" s="124"/>
      <c r="Q14" s="109"/>
      <c r="R14" s="170"/>
      <c r="S14" s="137"/>
      <c r="T14" s="1382"/>
      <c r="U14" s="124"/>
      <c r="V14" s="109"/>
      <c r="W14" s="170"/>
      <c r="X14" s="137"/>
      <c r="Y14" s="1382"/>
      <c r="Z14" s="124"/>
      <c r="AA14" s="109"/>
      <c r="AB14" s="208"/>
      <c r="AC14" s="137"/>
      <c r="AD14" s="145"/>
      <c r="AE14" s="124"/>
      <c r="AF14" s="109"/>
      <c r="AG14" s="208"/>
      <c r="AH14" s="137"/>
      <c r="AI14" s="1380"/>
      <c r="AJ14" s="124"/>
      <c r="AK14" s="109"/>
      <c r="AL14" s="208"/>
      <c r="AM14" s="137"/>
      <c r="AN14" s="1380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170"/>
      <c r="BG14" s="137"/>
      <c r="BH14" s="1382"/>
      <c r="BI14" s="124"/>
      <c r="BJ14" s="109"/>
      <c r="BK14" s="208"/>
      <c r="BL14" s="137"/>
      <c r="BM14" s="1380"/>
      <c r="BN14" s="124"/>
      <c r="BO14" s="109"/>
      <c r="BP14" s="170"/>
      <c r="BQ14" s="137"/>
      <c r="BR14" s="1382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6"/>
      <c r="CC14" s="124"/>
      <c r="CD14" s="109"/>
      <c r="CE14" s="170"/>
      <c r="CF14" s="137"/>
      <c r="CG14" s="1382"/>
      <c r="CH14" s="124"/>
      <c r="CI14" s="109"/>
      <c r="CJ14" s="479"/>
      <c r="CK14" s="480"/>
      <c r="CL14" s="1386"/>
      <c r="CM14" s="124"/>
      <c r="CN14" s="109"/>
      <c r="CO14" s="170"/>
      <c r="CP14" s="137"/>
      <c r="CQ14" s="1382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170"/>
      <c r="DE14" s="137"/>
      <c r="DF14" s="1382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170"/>
      <c r="DT14" s="137"/>
      <c r="DU14" s="1382"/>
      <c r="DV14" s="124"/>
      <c r="DW14" s="109"/>
      <c r="DX14" s="479"/>
      <c r="DY14" s="480"/>
      <c r="DZ14" s="145"/>
      <c r="EA14" s="260"/>
      <c r="EB14" s="109"/>
      <c r="EC14" s="170"/>
      <c r="ED14" s="137"/>
      <c r="EE14" s="1382"/>
      <c r="EF14" s="260"/>
      <c r="EG14" s="109"/>
      <c r="EH14" s="170"/>
      <c r="EI14" s="137"/>
      <c r="EJ14" s="1382"/>
      <c r="EK14" s="260"/>
      <c r="EL14" s="109"/>
      <c r="EM14" s="170"/>
      <c r="EN14" s="137"/>
      <c r="EO14" s="1382"/>
      <c r="EP14" s="260"/>
      <c r="EQ14" s="109"/>
      <c r="ER14" s="170"/>
      <c r="ES14" s="137"/>
      <c r="ET14" s="1382"/>
      <c r="EU14" s="124"/>
      <c r="EV14" s="109"/>
      <c r="EW14" s="346"/>
      <c r="EX14" s="417"/>
      <c r="EY14" s="350"/>
      <c r="EZ14" s="1344"/>
      <c r="FA14" s="1345"/>
      <c r="FB14" s="1642"/>
      <c r="FC14" s="1346"/>
      <c r="FD14" s="1643"/>
      <c r="FE14" s="1344"/>
      <c r="FF14" s="1345"/>
      <c r="FG14" s="1347"/>
      <c r="FH14" s="1346"/>
      <c r="FI14" s="1389"/>
      <c r="FJ14" s="1344"/>
      <c r="FK14" s="1345"/>
      <c r="FL14" s="1347"/>
      <c r="FM14" s="1346"/>
      <c r="FN14" s="1348"/>
      <c r="FO14" s="1344"/>
      <c r="FP14" s="1345"/>
      <c r="FQ14" s="1347"/>
      <c r="FR14" s="1346"/>
      <c r="FS14" s="1348"/>
      <c r="FT14" s="1344"/>
      <c r="FU14" s="1345"/>
      <c r="FV14" s="1347"/>
      <c r="FW14" s="1346"/>
      <c r="FX14" s="1389"/>
      <c r="FY14" s="1344"/>
      <c r="FZ14" s="1345"/>
      <c r="GA14" s="1347"/>
      <c r="GB14" s="1346"/>
      <c r="GC14" s="1348"/>
      <c r="GD14" s="1344"/>
      <c r="GE14" s="1345"/>
      <c r="GF14" s="1347"/>
      <c r="GG14" s="1346"/>
      <c r="GH14" s="1389"/>
      <c r="GI14" s="1344"/>
      <c r="GJ14" s="1345"/>
      <c r="GK14" s="1347"/>
      <c r="GL14" s="1346"/>
      <c r="GM14" s="1389"/>
      <c r="GN14" s="1349"/>
      <c r="GO14" s="1345"/>
      <c r="GP14" s="1347"/>
      <c r="GQ14" s="1346"/>
      <c r="GR14" s="1389"/>
      <c r="GS14" s="1349"/>
      <c r="GT14" s="1345"/>
      <c r="GU14" s="1347"/>
      <c r="GV14" s="1346"/>
      <c r="GW14" s="1389"/>
      <c r="GX14" s="605"/>
      <c r="GY14" s="606"/>
      <c r="GZ14" s="1742"/>
      <c r="HA14" s="1742"/>
      <c r="HB14" s="1394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4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499"/>
      <c r="HZ14" s="499"/>
      <c r="IA14" s="1395"/>
      <c r="IB14" s="126"/>
      <c r="IC14" s="109"/>
      <c r="ID14" s="499"/>
      <c r="IE14" s="499"/>
      <c r="IF14" s="1395"/>
      <c r="IG14" s="124"/>
      <c r="IH14" s="109"/>
      <c r="II14" s="499"/>
      <c r="IJ14" s="499"/>
      <c r="IK14" s="145"/>
      <c r="IL14" s="126"/>
      <c r="IM14" s="109"/>
      <c r="IN14" s="499"/>
      <c r="IO14" s="499"/>
      <c r="IP14" s="1395"/>
      <c r="IQ14" s="827"/>
      <c r="IR14" s="828"/>
      <c r="IS14" s="499"/>
      <c r="IT14" s="499"/>
      <c r="IU14" s="1382"/>
      <c r="IV14" s="675"/>
      <c r="IW14" s="81"/>
      <c r="IX14" s="1672"/>
      <c r="IY14" s="1672"/>
      <c r="IZ14" s="1672"/>
      <c r="JA14" s="1672"/>
      <c r="JB14" s="1672"/>
      <c r="JC14" s="1672"/>
      <c r="JD14" s="1672"/>
      <c r="JE14" s="1672"/>
      <c r="JF14" s="1672"/>
      <c r="JG14" s="1672"/>
      <c r="JH14" s="1696"/>
      <c r="JI14" s="1675"/>
      <c r="JJ14" s="1678"/>
      <c r="JK14" s="1678"/>
      <c r="JL14" s="1678"/>
      <c r="JM14" s="1681"/>
      <c r="JN14" s="1684"/>
      <c r="JO14" s="1684"/>
      <c r="JP14" s="1681"/>
      <c r="JQ14" s="1681"/>
      <c r="JR14" s="1681"/>
      <c r="JS14" s="1681"/>
      <c r="JT14" s="1675"/>
      <c r="JU14" s="1675"/>
      <c r="JV14" s="1675"/>
      <c r="JW14" s="1693"/>
      <c r="JX14" s="81"/>
      <c r="JY14" s="1692"/>
      <c r="JZ14" s="1692"/>
      <c r="KA14" s="1692"/>
      <c r="KB14" s="1692"/>
      <c r="KC14" s="1692"/>
      <c r="KD14" s="1692"/>
      <c r="KE14" s="1692"/>
      <c r="KF14" s="1692"/>
      <c r="KG14" s="1692"/>
      <c r="KH14" s="1692"/>
      <c r="KI14" s="1692"/>
      <c r="KJ14" s="1669"/>
      <c r="KK14" s="1687"/>
      <c r="KL14" s="1687"/>
      <c r="KM14" s="1687"/>
      <c r="KN14" s="1669"/>
      <c r="KO14" s="1666"/>
      <c r="KP14" s="1666"/>
      <c r="KQ14" s="1669"/>
      <c r="KR14" s="1669"/>
      <c r="KS14" s="1669"/>
      <c r="KT14" s="1669"/>
      <c r="KU14" s="1669"/>
      <c r="KV14" s="1669"/>
      <c r="KW14" s="1669"/>
      <c r="KX14" s="675"/>
      <c r="KY14" s="1693"/>
      <c r="KZ14" s="106"/>
      <c r="LA14" s="1708"/>
      <c r="LB14" s="1709"/>
      <c r="LC14" s="1708"/>
      <c r="LD14" s="1708"/>
      <c r="LE14" s="1708"/>
      <c r="LF14" s="1708"/>
      <c r="LG14" s="1708"/>
      <c r="LH14" s="1708"/>
      <c r="LI14" s="1708"/>
      <c r="LJ14" s="1708"/>
      <c r="LK14" s="1708"/>
      <c r="LL14" s="1708"/>
      <c r="LM14" s="1709"/>
      <c r="LN14" s="1709"/>
      <c r="LO14" s="1709"/>
      <c r="LP14" s="1709"/>
      <c r="LQ14" s="1708"/>
      <c r="LR14" s="1708"/>
      <c r="LS14" s="1709"/>
      <c r="LT14" s="1709"/>
      <c r="LU14" s="1709"/>
      <c r="LV14" s="1709"/>
      <c r="LW14" s="1709"/>
      <c r="LX14" s="1709"/>
      <c r="LY14" s="1709"/>
      <c r="LZ14" s="1709"/>
      <c r="MA14" s="1709"/>
      <c r="MB14" s="1709"/>
      <c r="MC14" s="1709"/>
      <c r="MD14" s="1709"/>
      <c r="ME14" s="1709"/>
      <c r="MF14" s="1709"/>
      <c r="MG14" s="1708"/>
      <c r="MH14" s="1708"/>
      <c r="MI14" s="1708"/>
      <c r="MJ14" s="1708"/>
      <c r="MK14" s="1709"/>
      <c r="ML14" s="1709"/>
      <c r="MM14" s="1709"/>
      <c r="MN14" s="1709"/>
    </row>
    <row r="15" spans="1:352" s="7" customFormat="1" ht="8.1" customHeight="1" thickBot="1">
      <c r="A15" s="1700"/>
      <c r="B15" s="1701"/>
      <c r="C15" s="1701"/>
      <c r="D15" s="1701"/>
      <c r="E15" s="1702"/>
      <c r="F15" s="122"/>
      <c r="G15" s="110"/>
      <c r="H15" s="1282"/>
      <c r="I15" s="695"/>
      <c r="J15" s="1381"/>
      <c r="K15" s="122"/>
      <c r="L15" s="110"/>
      <c r="M15" s="1282"/>
      <c r="N15" s="695"/>
      <c r="O15" s="1381"/>
      <c r="P15" s="122"/>
      <c r="Q15" s="110"/>
      <c r="R15" s="1282"/>
      <c r="S15" s="695"/>
      <c r="T15" s="1381"/>
      <c r="U15" s="122"/>
      <c r="V15" s="110"/>
      <c r="W15" s="1282"/>
      <c r="X15" s="695"/>
      <c r="Y15" s="1381"/>
      <c r="Z15" s="122"/>
      <c r="AA15" s="110"/>
      <c r="AB15" s="205"/>
      <c r="AC15" s="135"/>
      <c r="AD15" s="143"/>
      <c r="AE15" s="122"/>
      <c r="AF15" s="110"/>
      <c r="AG15" s="205"/>
      <c r="AH15" s="135"/>
      <c r="AI15" s="1379"/>
      <c r="AJ15" s="122"/>
      <c r="AK15" s="110"/>
      <c r="AL15" s="205"/>
      <c r="AM15" s="135"/>
      <c r="AN15" s="1379"/>
      <c r="AO15" s="122"/>
      <c r="AP15" s="110"/>
      <c r="AQ15" s="1468"/>
      <c r="AR15" s="695"/>
      <c r="AS15" s="397"/>
      <c r="AT15" s="258"/>
      <c r="AU15" s="110"/>
      <c r="AV15" s="1470"/>
      <c r="AW15" s="135"/>
      <c r="AX15" s="397"/>
      <c r="AY15" s="122"/>
      <c r="AZ15" s="110"/>
      <c r="BA15" s="429"/>
      <c r="BB15" s="209"/>
      <c r="BC15" s="143"/>
      <c r="BD15" s="122"/>
      <c r="BE15" s="110"/>
      <c r="BF15" s="1282"/>
      <c r="BG15" s="695"/>
      <c r="BH15" s="1381"/>
      <c r="BI15" s="122"/>
      <c r="BJ15" s="110"/>
      <c r="BK15" s="205"/>
      <c r="BL15" s="135"/>
      <c r="BM15" s="1379"/>
      <c r="BN15" s="122"/>
      <c r="BO15" s="110"/>
      <c r="BP15" s="1282"/>
      <c r="BQ15" s="695"/>
      <c r="BR15" s="1381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4"/>
      <c r="CC15" s="122"/>
      <c r="CD15" s="110"/>
      <c r="CE15" s="1282"/>
      <c r="CF15" s="695"/>
      <c r="CG15" s="1381"/>
      <c r="CH15" s="122"/>
      <c r="CI15" s="110"/>
      <c r="CJ15" s="396"/>
      <c r="CK15" s="481"/>
      <c r="CL15" s="1384"/>
      <c r="CM15" s="122"/>
      <c r="CN15" s="110"/>
      <c r="CO15" s="1282"/>
      <c r="CP15" s="695"/>
      <c r="CQ15" s="1381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1282"/>
      <c r="DE15" s="695"/>
      <c r="DF15" s="1381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1282"/>
      <c r="DT15" s="695"/>
      <c r="DU15" s="1381"/>
      <c r="DV15" s="122"/>
      <c r="DW15" s="110"/>
      <c r="DX15" s="396"/>
      <c r="DY15" s="481"/>
      <c r="DZ15" s="143"/>
      <c r="EA15" s="258"/>
      <c r="EB15" s="110"/>
      <c r="EC15" s="1282"/>
      <c r="ED15" s="695"/>
      <c r="EE15" s="1381"/>
      <c r="EF15" s="258"/>
      <c r="EG15" s="110"/>
      <c r="EH15" s="1282"/>
      <c r="EI15" s="695"/>
      <c r="EJ15" s="1381"/>
      <c r="EK15" s="258"/>
      <c r="EL15" s="110"/>
      <c r="EM15" s="1282"/>
      <c r="EN15" s="695"/>
      <c r="EO15" s="1381"/>
      <c r="EP15" s="258"/>
      <c r="EQ15" s="110"/>
      <c r="ER15" s="1282"/>
      <c r="ES15" s="695"/>
      <c r="ET15" s="1381"/>
      <c r="EU15" s="122"/>
      <c r="EV15" s="110"/>
      <c r="EW15" s="351"/>
      <c r="EX15" s="416"/>
      <c r="EY15" s="348"/>
      <c r="EZ15" s="1326"/>
      <c r="FA15" s="1333"/>
      <c r="FB15" s="1328"/>
      <c r="FC15" s="1329"/>
      <c r="FD15" s="1640"/>
      <c r="FE15" s="1326"/>
      <c r="FF15" s="1333"/>
      <c r="FG15" s="1328"/>
      <c r="FH15" s="1329"/>
      <c r="FI15" s="1387"/>
      <c r="FJ15" s="1326"/>
      <c r="FK15" s="1333"/>
      <c r="FL15" s="1328"/>
      <c r="FM15" s="1329"/>
      <c r="FN15" s="1331"/>
      <c r="FO15" s="1326"/>
      <c r="FP15" s="1333"/>
      <c r="FQ15" s="1332"/>
      <c r="FR15" s="1329"/>
      <c r="FS15" s="1331"/>
      <c r="FT15" s="1326"/>
      <c r="FU15" s="1333"/>
      <c r="FV15" s="1328"/>
      <c r="FW15" s="1329"/>
      <c r="FX15" s="1387"/>
      <c r="FY15" s="1326"/>
      <c r="FZ15" s="1333"/>
      <c r="GA15" s="1328"/>
      <c r="GB15" s="1329"/>
      <c r="GC15" s="1331"/>
      <c r="GD15" s="1326"/>
      <c r="GE15" s="1333"/>
      <c r="GF15" s="1328"/>
      <c r="GG15" s="1329"/>
      <c r="GH15" s="1387"/>
      <c r="GI15" s="1326"/>
      <c r="GJ15" s="1333"/>
      <c r="GK15" s="1330"/>
      <c r="GL15" s="1329"/>
      <c r="GM15" s="1387"/>
      <c r="GN15" s="1334"/>
      <c r="GO15" s="1333"/>
      <c r="GP15" s="1328"/>
      <c r="GQ15" s="1329"/>
      <c r="GR15" s="1387"/>
      <c r="GS15" s="1334"/>
      <c r="GT15" s="1333"/>
      <c r="GU15" s="1328"/>
      <c r="GV15" s="1329"/>
      <c r="GW15" s="1391"/>
      <c r="GX15" s="595"/>
      <c r="GY15" s="609"/>
      <c r="GZ15" s="597"/>
      <c r="HA15" s="598"/>
      <c r="HB15" s="1392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2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496"/>
      <c r="HZ15" s="497"/>
      <c r="IA15" s="1381"/>
      <c r="IB15" s="127"/>
      <c r="IC15" s="110"/>
      <c r="ID15" s="496"/>
      <c r="IE15" s="497"/>
      <c r="IF15" s="1381"/>
      <c r="IG15" s="122"/>
      <c r="IH15" s="110"/>
      <c r="II15" s="496"/>
      <c r="IJ15" s="497"/>
      <c r="IK15" s="143"/>
      <c r="IL15" s="127"/>
      <c r="IM15" s="110"/>
      <c r="IN15" s="496"/>
      <c r="IO15" s="497"/>
      <c r="IP15" s="1381"/>
      <c r="IQ15" s="823"/>
      <c r="IR15" s="829"/>
      <c r="IS15" s="496"/>
      <c r="IT15" s="497"/>
      <c r="IU15" s="1381"/>
      <c r="IV15" s="675"/>
      <c r="IW15" s="79"/>
      <c r="IX15" s="1670">
        <f t="shared" ref="IX15" si="55">COUNTIF($F15:$IU18,"=CSB 13")</f>
        <v>0</v>
      </c>
      <c r="IY15" s="1670">
        <f t="shared" ref="IY15" si="56">COUNTIF($F15:$IU18,"=CSB 16")</f>
        <v>0</v>
      </c>
      <c r="IZ15" s="1670">
        <f t="shared" ref="IZ15" si="57">COUNTIF($F15:$IU18,"=CSB 24")</f>
        <v>0</v>
      </c>
      <c r="JA15" s="1670">
        <f t="shared" ref="JA15" si="58">COUNTIF($F15:$IU18,"=CSB 23")</f>
        <v>0</v>
      </c>
      <c r="JB15" s="1670">
        <f t="shared" ref="JB15" si="59">COUNTIF($F15:$IU18,"=CSB 3")</f>
        <v>0</v>
      </c>
      <c r="JC15" s="1670">
        <f t="shared" ref="JC15" si="60">COUNTIF($F15:$IU18,"=CSB 4")</f>
        <v>0</v>
      </c>
      <c r="JD15" s="1670">
        <f t="shared" ref="JD15" si="61">COUNTIF($F15:$IU18,"=CSB 5")</f>
        <v>0</v>
      </c>
      <c r="JE15" s="1670">
        <f t="shared" ref="JE15" si="62">COUNTIF($F15:$IU18,"=CSB 28")</f>
        <v>0</v>
      </c>
      <c r="JF15" s="1670">
        <f t="shared" ref="JF15" si="63">COUNTIF($F15:$IU18,"B1")</f>
        <v>0</v>
      </c>
      <c r="JG15" s="1670">
        <f t="shared" ref="JG15" si="64">COUNTIF($F15:$IU18,"B2")</f>
        <v>0</v>
      </c>
      <c r="JH15" s="1694">
        <f t="shared" ref="JH15" si="65">COUNTIF($F15:$IU18,"B4")</f>
        <v>0</v>
      </c>
      <c r="JI15" s="1673">
        <f t="shared" ref="JI15" si="66">COUNTIF($F15:$IU18,"11")</f>
        <v>0</v>
      </c>
      <c r="JJ15" s="1676">
        <f t="shared" ref="JJ15" si="67">COUNTIF($F15:$IU18,"13")</f>
        <v>0</v>
      </c>
      <c r="JK15" s="1676">
        <f t="shared" ref="JK15" si="68">COUNTIF($F15:$IU18,"=14")</f>
        <v>0</v>
      </c>
      <c r="JL15" s="1676">
        <f t="shared" ref="JL15" si="69">COUNTIF($F15:$IU18,"=16")</f>
        <v>0</v>
      </c>
      <c r="JM15" s="1679">
        <f t="shared" ref="JM15" si="70">COUNTIF($F15:$IU18,"=22")</f>
        <v>0</v>
      </c>
      <c r="JN15" s="1682">
        <f t="shared" ref="JN15" si="71">COUNTIF($F15:$IU18,"=23")</f>
        <v>1</v>
      </c>
      <c r="JO15" s="1682">
        <f t="shared" ref="JO15" si="72">COUNTIF($F15:$IU18,"=24")</f>
        <v>0</v>
      </c>
      <c r="JP15" s="1679">
        <f t="shared" ref="JP15" si="73">COUNTIF($F15:$IU18,"=25")</f>
        <v>0</v>
      </c>
      <c r="JQ15" s="1679">
        <f t="shared" ref="JQ15" si="74">COUNTIF($F15:$IU18,"=26")</f>
        <v>0</v>
      </c>
      <c r="JR15" s="1679">
        <f t="shared" ref="JR15" si="75">COUNTIF($F15:$IU18,"=31")</f>
        <v>0</v>
      </c>
      <c r="JS15" s="1679">
        <f t="shared" ref="JS15" si="76">COUNTIF($F15:$IU18,"=32")</f>
        <v>0</v>
      </c>
      <c r="JT15" s="1673">
        <f t="shared" si="0"/>
        <v>0</v>
      </c>
      <c r="JU15" s="1673">
        <f t="shared" ref="JU15" si="77">COUNTIF($F15:$IU18,"=35")</f>
        <v>0</v>
      </c>
      <c r="JV15" s="1673">
        <f t="shared" ref="JV15" si="78">COUNTIF($F15:$IU18,"=36")</f>
        <v>0</v>
      </c>
      <c r="JW15" s="1693">
        <f>COUNTIF($F15:$JO18,"=34")</f>
        <v>0</v>
      </c>
      <c r="JX15" s="79"/>
      <c r="JY15" s="1690" t="str">
        <f t="shared" ref="JY15" si="79">IF(COUNTIF($F15:$IU18,"=CSB 13")&gt;0,"X"," ")</f>
        <v xml:space="preserve"> </v>
      </c>
      <c r="JZ15" s="1690" t="str">
        <f t="shared" ref="JZ15" si="80">IF(COUNTIF($F15:$IU18,"=CSB 16")&gt;0,"X"," ")</f>
        <v xml:space="preserve"> </v>
      </c>
      <c r="KA15" s="1690" t="str">
        <f t="shared" ref="KA15" si="81">IF(COUNTIF($F15:$IU18,"=CSB 24")&gt;0,"X"," ")</f>
        <v xml:space="preserve"> </v>
      </c>
      <c r="KB15" s="1690" t="str">
        <f t="shared" ref="KB15" si="82">IF(COUNTIF($F15:$IU18,"=CSB 23")&gt;0,"X"," ")</f>
        <v xml:space="preserve"> </v>
      </c>
      <c r="KC15" s="1690" t="str">
        <f t="shared" ref="KC15" si="83">IF(COUNTIF($F15:$IU18,"=CSB 3")&gt;0,"X"," ")</f>
        <v xml:space="preserve"> </v>
      </c>
      <c r="KD15" s="1690" t="str">
        <f t="shared" ref="KD15" si="84">IF(COUNTIF($F15:$IU18,"=CSB 4")&gt;0,"X"," ")</f>
        <v xml:space="preserve"> </v>
      </c>
      <c r="KE15" s="1690" t="str">
        <f t="shared" ref="KE15" si="85">IF(COUNTIF($F15:$IU18,"=CSB 5")&gt;0,"X"," ")</f>
        <v xml:space="preserve"> </v>
      </c>
      <c r="KF15" s="1690" t="str">
        <f t="shared" ref="KF15" si="86">IF(COUNTIF($F15:$IU18,"=CSB 28")&gt;0,"X"," ")</f>
        <v xml:space="preserve"> </v>
      </c>
      <c r="KG15" s="1690" t="str">
        <f t="shared" ref="KG15" si="87">IF(COUNTIF($F15:$IU18,"=B1")&gt;0,"X"," ")</f>
        <v xml:space="preserve"> </v>
      </c>
      <c r="KH15" s="1690" t="str">
        <f t="shared" ref="KH15" si="88">IF(COUNTIF($F15:$IU18,"=B2")&gt;0,"X"," ")</f>
        <v xml:space="preserve"> </v>
      </c>
      <c r="KI15" s="1690" t="str">
        <f t="shared" ref="KI15" si="89">IF(COUNTIF($F15:$IU18,"=B4")&gt;0,"X"," ")</f>
        <v xml:space="preserve"> </v>
      </c>
      <c r="KJ15" s="1667" t="str">
        <f t="shared" ref="KJ15" si="90">IF(COUNTIF($F15:$IU18,"=11")&gt;0,"X"," ")</f>
        <v xml:space="preserve"> </v>
      </c>
      <c r="KK15" s="1685" t="str">
        <f t="shared" ref="KK15" si="91">IF(COUNTIF($F15:$IU18,"=13")&gt;0,"X"," ")</f>
        <v xml:space="preserve"> </v>
      </c>
      <c r="KL15" s="1685" t="str">
        <f t="shared" ref="KL15" si="92">IF(COUNTIF($F15:$IU18,"=14")&gt;0,"X"," ")</f>
        <v xml:space="preserve"> </v>
      </c>
      <c r="KM15" s="1685" t="str">
        <f t="shared" ref="KM15" si="93">IF(COUNTIF($F15:$IU18,"=16")&gt;0,"X"," ")</f>
        <v xml:space="preserve"> </v>
      </c>
      <c r="KN15" s="1667" t="str">
        <f t="shared" ref="KN15" si="94">IF(COUNTIF($F15:$IU18,"=22")&gt;0,"X"," ")</f>
        <v xml:space="preserve"> </v>
      </c>
      <c r="KO15" s="1664" t="str">
        <f t="shared" ref="KO15" si="95">IF(COUNTIF($F15:$IU18,"=23")&gt;0,"X"," ")</f>
        <v>X</v>
      </c>
      <c r="KP15" s="1664" t="str">
        <f t="shared" ref="KP15" si="96">IF(COUNTIF($F15:$IU18,"=24")&gt;0,"X"," ")</f>
        <v xml:space="preserve"> </v>
      </c>
      <c r="KQ15" s="1667" t="str">
        <f t="shared" ref="KQ15" si="97">IF(COUNTIF($F15:$IU18,"=25")&gt;0,"X"," ")</f>
        <v xml:space="preserve"> </v>
      </c>
      <c r="KR15" s="1667" t="str">
        <f t="shared" ref="KR15" si="98">IF(COUNTIF($F15:$IU18,"=26")&gt;0,"X"," ")</f>
        <v xml:space="preserve"> </v>
      </c>
      <c r="KS15" s="1667" t="str">
        <f t="shared" ref="KS15" si="99">IF(COUNTIF($F15:$IU18,"=31")&gt;0,"X"," ")</f>
        <v xml:space="preserve"> </v>
      </c>
      <c r="KT15" s="1667" t="str">
        <f t="shared" ref="KT15" si="100">IF(COUNTIF($F15:$IU18,"=32")&gt;0,"X"," ")</f>
        <v xml:space="preserve"> </v>
      </c>
      <c r="KU15" s="1667" t="str">
        <f t="shared" ref="KU15" si="101">IF(COUNTIF($F15:$IU18,"=34")&gt;0,"X"," ")</f>
        <v xml:space="preserve"> </v>
      </c>
      <c r="KV15" s="1667" t="str">
        <f t="shared" ref="KV15" si="102">IF(COUNTIF($F15:$IU18,"=35")&gt;0,"X"," ")</f>
        <v xml:space="preserve"> </v>
      </c>
      <c r="KW15" s="1667" t="str">
        <f t="shared" ref="KW15" si="103">IF(COUNTIF($F15:$IU18,"=36")&gt;0,"X"," ")</f>
        <v xml:space="preserve"> </v>
      </c>
      <c r="KX15" s="675"/>
      <c r="KY15" s="1693">
        <f>COUNTIF($F15:$KX18,"=34")</f>
        <v>0</v>
      </c>
      <c r="KZ15" s="104"/>
      <c r="LA15" s="1706" t="str">
        <f>IF(COUNTIF($F15:$IU18,"=H.Prus")&gt;0,"Z"," ")</f>
        <v xml:space="preserve"> </v>
      </c>
      <c r="LB15" s="1709" t="str">
        <f>IF(COUNTIF($F15:$IU18,"=M.Bojarowski")&gt;0,"Z"," ")</f>
        <v xml:space="preserve"> </v>
      </c>
      <c r="LC15" s="1706" t="str">
        <f>IF(COUNTIF($F15:$IU18,"=M.Marcinkiewicz")&gt;0,"Z"," ")</f>
        <v xml:space="preserve"> </v>
      </c>
      <c r="LD15" s="1706" t="str">
        <f>IF(COUNTIF($F15:$IU18,"=K.Cis")&gt;0,"Z"," ")</f>
        <v xml:space="preserve"> </v>
      </c>
      <c r="LE15" s="1706" t="str">
        <f>IF(COUNTIF($F15:$IU18,"=Z.Tomczykowski")&gt;0,"Z"," ")</f>
        <v xml:space="preserve"> </v>
      </c>
      <c r="LF15" s="1706" t="str">
        <f>IF(COUNTIF($F15:$IU18,"=K.Choroszko")&gt;0,"Z"," ")</f>
        <v xml:space="preserve"> </v>
      </c>
      <c r="LG15" s="1706" t="str">
        <f>IF(COUNTIF($F15:$IU18,"=T.Nosowicz")&gt;0,"Z"," ")</f>
        <v xml:space="preserve"> </v>
      </c>
      <c r="LH15" s="1706" t="str">
        <f>IF(COUNTIF($F15:$IU18,"=A.Miściur-Kaszyńska")&gt;0,"Z"," ")</f>
        <v xml:space="preserve"> </v>
      </c>
      <c r="LI15" s="1706" t="str">
        <f t="shared" ref="LI15" si="104">IF(COUNTIF($F15:$IU18,"=A.Gliwiński")&gt;0,"Z"," ")</f>
        <v xml:space="preserve"> </v>
      </c>
      <c r="LJ15" s="1706" t="str">
        <f>IF(COUNTIF($F15:$IU18,"=K.Kiejdo")&gt;0,"Z"," ")</f>
        <v xml:space="preserve"> </v>
      </c>
      <c r="LK15" s="1706" t="str">
        <f>IF(COUNTIF($F15:$IU18,"=M.Kieżun")&gt;0,"Z"," ")</f>
        <v xml:space="preserve"> </v>
      </c>
      <c r="LL15" s="1706" t="str">
        <f>IF(COUNTIF($F15:$IU18,"=I.Cymańska-Kasprzyk")&gt;0,"Z"," ")</f>
        <v xml:space="preserve"> </v>
      </c>
      <c r="LM15" s="1709" t="str">
        <f>IF(COUNTIF($F15:$IU18,"=M.Choroszko")&gt;0,"Z"," ")</f>
        <v xml:space="preserve"> </v>
      </c>
      <c r="LN15" s="1709" t="str">
        <f>IF(COUNTIF($F15:$IU18,"=M.Grzyb")&gt;0,"Z"," ")</f>
        <v xml:space="preserve"> </v>
      </c>
      <c r="LO15" s="1709" t="str">
        <f>IF(COUNTIF($F15:$IU18,"=A.Muż")&gt;0,"Z"," ")</f>
        <v xml:space="preserve"> </v>
      </c>
      <c r="LP15" s="1709" t="str">
        <f>IF(COUNTIF($F15:$IU18,"=E.Kicka")&gt;0,"Z"," ")</f>
        <v xml:space="preserve"> </v>
      </c>
      <c r="LQ15" s="1706" t="str">
        <f>IF(COUNTIF($F15:$IU18,"=M.Gregorczyk")&gt;0,"Z"," ")</f>
        <v xml:space="preserve"> </v>
      </c>
      <c r="LR15" s="1706" t="str">
        <f>IF(COUNTIF($F15:$IU18,"=M.Szonert")&gt;0,"Z"," ")</f>
        <v xml:space="preserve"> </v>
      </c>
      <c r="LS15" s="1709" t="str">
        <f>IF(COUNTIF($F15:$IU18,"=E.Ciarciński")&gt;0,"Z"," ")</f>
        <v xml:space="preserve"> </v>
      </c>
      <c r="LT15" s="1709" t="str">
        <f>IF(COUNTIF($F15:$IU18,"=M.Czajka")&gt;0,"Z"," ")</f>
        <v xml:space="preserve"> </v>
      </c>
      <c r="LU15" s="1709" t="str">
        <f t="shared" ref="LU15" si="105">IF(COUNTIF($F15:$IU18,"=J.Łukaszewicz")&gt;0,"Z"," ")</f>
        <v xml:space="preserve"> </v>
      </c>
      <c r="LV15" s="1709" t="str">
        <f>IF(COUNTIF($F15:$IU18,"=K.Piotrowicz")&gt;0,"Z"," ")</f>
        <v xml:space="preserve"> </v>
      </c>
      <c r="LW15" s="1709" t="str">
        <f>IF(COUNTIF($F15:$IU18,"=A.Tychek")&gt;0,"Z"," ")</f>
        <v xml:space="preserve"> </v>
      </c>
      <c r="LX15" s="1709" t="str">
        <f>IF(COUNTIF($F15:$IU18,"=R.Sokulski")&gt;0,"Z"," ")</f>
        <v>Z</v>
      </c>
      <c r="LY15" s="1709" t="str">
        <f>IF(COUNTIF($F15:$IU18,"=S.Piotrowska")&gt;0,"Z"," ")</f>
        <v xml:space="preserve"> </v>
      </c>
      <c r="LZ15" s="1709" t="str">
        <f>IF(COUNTIF($F15:$IU18,"=J.Gregorczuk")&gt;0,"Z"," ")</f>
        <v xml:space="preserve"> </v>
      </c>
      <c r="MA15" s="1709" t="str">
        <f>IF(COUNTIF($F15:$IU18,"=A.Marciniak")&gt;0,"Z"," ")</f>
        <v xml:space="preserve"> </v>
      </c>
      <c r="MB15" s="1709" t="str">
        <f>IF(COUNTIF($F15:$IU18,"=I.Ogulewicz")&gt;0,"Z"," ")</f>
        <v xml:space="preserve"> </v>
      </c>
      <c r="MC15" s="1709" t="str">
        <f>IF(COUNTIF($F15:$IU18,"=R.Przęczek")&gt;0,"Z"," ")</f>
        <v xml:space="preserve"> </v>
      </c>
      <c r="MD15" s="1709" t="str">
        <f>IF(COUNTIF($F15:$IU18,"=D.Ławecka-Bednarska")&gt;0,"Z"," ")</f>
        <v xml:space="preserve"> </v>
      </c>
      <c r="ME15" s="1709" t="str">
        <f>IF(COUNTIF($F15:$IU18,"=K.Nossek")&gt;0,"Z"," ")</f>
        <v xml:space="preserve"> </v>
      </c>
      <c r="MF15" s="1709" t="str">
        <f>IF(COUNTIF($F15:$IU18,"=M.Lipiński")&gt;0,"Z"," ")</f>
        <v xml:space="preserve"> </v>
      </c>
      <c r="MG15" s="1706" t="str">
        <f t="shared" ref="MG15" si="106">IF(COUNTIF($F15:$IU18,"=H.Libuda")&gt;0,"Z"," ")</f>
        <v xml:space="preserve"> </v>
      </c>
      <c r="MH15" s="1706" t="str">
        <f t="shared" ref="MH15" si="107">IF(COUNTIF($F15:$IU18,"=K.Kaczmarczyk")&gt;0,"Z"," ")</f>
        <v xml:space="preserve"> </v>
      </c>
      <c r="MI15" s="1706" t="str">
        <f t="shared" ref="MI15" si="108">IF(COUNTIF($F15:$IU18,"=K.Janowicz")&gt;0,"Z"," ")</f>
        <v xml:space="preserve"> </v>
      </c>
      <c r="MJ15" s="1706" t="str">
        <f>IF(COUNTIF($F15:$IU18,"=N.Liakh")&gt;0,"Z"," ")</f>
        <v xml:space="preserve"> </v>
      </c>
      <c r="MK15" s="1709" t="str">
        <f>IF(COUNTIF($F15:$IU18,"=J.Lubkiewicz")&gt;0,"Z"," ")</f>
        <v xml:space="preserve"> </v>
      </c>
      <c r="ML15" s="1709" t="str">
        <f>IF(COUNTIF($F15:$IU18,"=I.Świca")&gt;0,"Z"," ")</f>
        <v xml:space="preserve"> </v>
      </c>
      <c r="MM15" s="1709" t="str">
        <f>IF(COUNTIF($F15:$IU18,"=H.Libuda")&gt;0,"Z"," ")</f>
        <v xml:space="preserve"> </v>
      </c>
      <c r="MN15" s="1709" t="str">
        <f>IF(COUNTIF($F15:$IU18,"=A.Jastrzębska")&gt;0,"Z"," ")</f>
        <v xml:space="preserve"> </v>
      </c>
    </row>
    <row r="16" spans="1:352" s="7" customFormat="1" ht="8.1" customHeight="1" thickBot="1">
      <c r="A16" s="1700"/>
      <c r="B16" s="1701"/>
      <c r="C16" s="1701"/>
      <c r="D16" s="1701"/>
      <c r="E16" s="1702"/>
      <c r="F16" s="123" t="s">
        <v>9</v>
      </c>
      <c r="G16" s="89" t="s">
        <v>10</v>
      </c>
      <c r="H16" s="1283"/>
      <c r="I16" s="697"/>
      <c r="J16" s="1383"/>
      <c r="K16" s="123" t="s">
        <v>9</v>
      </c>
      <c r="L16" s="89" t="s">
        <v>10</v>
      </c>
      <c r="M16" s="1283"/>
      <c r="N16" s="697"/>
      <c r="O16" s="1383"/>
      <c r="P16" s="123" t="s">
        <v>9</v>
      </c>
      <c r="Q16" s="89" t="s">
        <v>10</v>
      </c>
      <c r="R16" s="1283"/>
      <c r="S16" s="697"/>
      <c r="T16" s="1383"/>
      <c r="U16" s="123" t="s">
        <v>9</v>
      </c>
      <c r="V16" s="89" t="s">
        <v>10</v>
      </c>
      <c r="W16" s="1283"/>
      <c r="X16" s="697"/>
      <c r="Y16" s="1383"/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3"/>
      <c r="AJ16" s="123" t="s">
        <v>9</v>
      </c>
      <c r="AK16" s="89" t="s">
        <v>10</v>
      </c>
      <c r="AL16" s="206"/>
      <c r="AM16" s="141"/>
      <c r="AN16" s="1373"/>
      <c r="AO16" s="123" t="s">
        <v>9</v>
      </c>
      <c r="AP16" s="89" t="s">
        <v>10</v>
      </c>
      <c r="AQ16" s="1469"/>
      <c r="AR16" s="495"/>
      <c r="AS16" s="1385"/>
      <c r="AT16" s="259" t="s">
        <v>9</v>
      </c>
      <c r="AU16" s="89" t="s">
        <v>10</v>
      </c>
      <c r="AV16" s="1471"/>
      <c r="AW16" s="136"/>
      <c r="AX16" s="1385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1283"/>
      <c r="BG16" s="697"/>
      <c r="BH16" s="1383"/>
      <c r="BI16" s="123" t="s">
        <v>9</v>
      </c>
      <c r="BJ16" s="89" t="s">
        <v>10</v>
      </c>
      <c r="BK16" s="206"/>
      <c r="BL16" s="141"/>
      <c r="BM16" s="1373"/>
      <c r="BN16" s="123" t="s">
        <v>9</v>
      </c>
      <c r="BO16" s="89" t="s">
        <v>10</v>
      </c>
      <c r="BP16" s="1283"/>
      <c r="BQ16" s="697"/>
      <c r="BR16" s="1383"/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5"/>
      <c r="CC16" s="123" t="s">
        <v>9</v>
      </c>
      <c r="CD16" s="89" t="s">
        <v>10</v>
      </c>
      <c r="CE16" s="1283"/>
      <c r="CF16" s="697"/>
      <c r="CG16" s="1383"/>
      <c r="CH16" s="123" t="s">
        <v>9</v>
      </c>
      <c r="CI16" s="89" t="s">
        <v>10</v>
      </c>
      <c r="CJ16" s="558"/>
      <c r="CK16" s="476"/>
      <c r="CL16" s="1385"/>
      <c r="CM16" s="123" t="s">
        <v>9</v>
      </c>
      <c r="CN16" s="89" t="s">
        <v>10</v>
      </c>
      <c r="CO16" s="1283"/>
      <c r="CP16" s="697"/>
      <c r="CQ16" s="1383"/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1283"/>
      <c r="DE16" s="697"/>
      <c r="DF16" s="1383"/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1283"/>
      <c r="DT16" s="697"/>
      <c r="DU16" s="1383"/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1283"/>
      <c r="ED16" s="697"/>
      <c r="EE16" s="1383"/>
      <c r="EF16" s="259" t="s">
        <v>9</v>
      </c>
      <c r="EG16" s="89" t="s">
        <v>10</v>
      </c>
      <c r="EH16" s="1283"/>
      <c r="EI16" s="697"/>
      <c r="EJ16" s="1383"/>
      <c r="EK16" s="259" t="s">
        <v>9</v>
      </c>
      <c r="EL16" s="386" t="s">
        <v>10</v>
      </c>
      <c r="EM16" s="1283"/>
      <c r="EN16" s="697"/>
      <c r="EO16" s="1383"/>
      <c r="EP16" s="259" t="s">
        <v>9</v>
      </c>
      <c r="EQ16" s="89" t="s">
        <v>10</v>
      </c>
      <c r="ER16" s="1283"/>
      <c r="ES16" s="697"/>
      <c r="ET16" s="1383"/>
      <c r="EU16" s="123" t="s">
        <v>9</v>
      </c>
      <c r="EV16" s="89" t="s">
        <v>10</v>
      </c>
      <c r="EW16" s="343"/>
      <c r="EX16" s="141"/>
      <c r="EY16" s="349"/>
      <c r="EZ16" s="1335" t="s">
        <v>9</v>
      </c>
      <c r="FA16" s="1336" t="s">
        <v>10</v>
      </c>
      <c r="FB16" s="1337"/>
      <c r="FC16" s="1338"/>
      <c r="FD16" s="1641"/>
      <c r="FE16" s="1335" t="s">
        <v>9</v>
      </c>
      <c r="FF16" s="1336" t="s">
        <v>10</v>
      </c>
      <c r="FG16" s="1337"/>
      <c r="FH16" s="1340"/>
      <c r="FI16" s="1388"/>
      <c r="FJ16" s="1335" t="s">
        <v>9</v>
      </c>
      <c r="FK16" s="1336" t="s">
        <v>10</v>
      </c>
      <c r="FL16" s="1337"/>
      <c r="FM16" s="1338"/>
      <c r="FN16" s="1644"/>
      <c r="FO16" s="1335" t="s">
        <v>9</v>
      </c>
      <c r="FP16" s="1336" t="s">
        <v>10</v>
      </c>
      <c r="FQ16" s="1337"/>
      <c r="FR16" s="1338"/>
      <c r="FS16" s="1339"/>
      <c r="FT16" s="1335" t="s">
        <v>9</v>
      </c>
      <c r="FU16" s="1336" t="s">
        <v>10</v>
      </c>
      <c r="FV16" s="1337"/>
      <c r="FW16" s="1340"/>
      <c r="FX16" s="1388"/>
      <c r="FY16" s="1335" t="s">
        <v>9</v>
      </c>
      <c r="FZ16" s="1336" t="s">
        <v>10</v>
      </c>
      <c r="GA16" s="1337"/>
      <c r="GB16" s="1340"/>
      <c r="GC16" s="1339"/>
      <c r="GD16" s="1335" t="s">
        <v>9</v>
      </c>
      <c r="GE16" s="1341" t="s">
        <v>10</v>
      </c>
      <c r="GF16" s="1337"/>
      <c r="GG16" s="1340"/>
      <c r="GH16" s="1388"/>
      <c r="GI16" s="1335" t="s">
        <v>9</v>
      </c>
      <c r="GJ16" s="1341" t="s">
        <v>10</v>
      </c>
      <c r="GK16" s="1337"/>
      <c r="GL16" s="1338"/>
      <c r="GM16" s="1388"/>
      <c r="GN16" s="1342" t="s">
        <v>9</v>
      </c>
      <c r="GO16" s="1336" t="s">
        <v>10</v>
      </c>
      <c r="GP16" s="1337"/>
      <c r="GQ16" s="1340"/>
      <c r="GR16" s="1388"/>
      <c r="GS16" s="1342" t="s">
        <v>9</v>
      </c>
      <c r="GT16" s="1336" t="s">
        <v>10</v>
      </c>
      <c r="GU16" s="1337"/>
      <c r="GV16" s="1338"/>
      <c r="GW16" s="1390"/>
      <c r="GX16" s="600" t="s">
        <v>9</v>
      </c>
      <c r="GY16" s="601" t="s">
        <v>10</v>
      </c>
      <c r="GZ16" s="602"/>
      <c r="HA16" s="603"/>
      <c r="HB16" s="1393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3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498"/>
      <c r="HZ16" s="495"/>
      <c r="IA16" s="1378"/>
      <c r="IB16" s="128" t="s">
        <v>9</v>
      </c>
      <c r="IC16" s="89" t="s">
        <v>10</v>
      </c>
      <c r="ID16" s="498"/>
      <c r="IE16" s="495"/>
      <c r="IF16" s="1378"/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498" t="s">
        <v>1502</v>
      </c>
      <c r="IO16" s="495" t="s">
        <v>545</v>
      </c>
      <c r="IP16" s="1378">
        <v>23</v>
      </c>
      <c r="IQ16" s="825" t="s">
        <v>9</v>
      </c>
      <c r="IR16" s="826" t="s">
        <v>10</v>
      </c>
      <c r="IS16" s="498"/>
      <c r="IT16" s="495"/>
      <c r="IU16" s="1378"/>
      <c r="IV16" s="675"/>
      <c r="IW16" s="80" t="s">
        <v>9</v>
      </c>
      <c r="IX16" s="1671"/>
      <c r="IY16" s="1671"/>
      <c r="IZ16" s="1671"/>
      <c r="JA16" s="1671"/>
      <c r="JB16" s="1671"/>
      <c r="JC16" s="1671"/>
      <c r="JD16" s="1671"/>
      <c r="JE16" s="1671"/>
      <c r="JF16" s="1671"/>
      <c r="JG16" s="1671"/>
      <c r="JH16" s="1695"/>
      <c r="JI16" s="1674"/>
      <c r="JJ16" s="1677"/>
      <c r="JK16" s="1677"/>
      <c r="JL16" s="1677"/>
      <c r="JM16" s="1680"/>
      <c r="JN16" s="1683"/>
      <c r="JO16" s="1683"/>
      <c r="JP16" s="1680"/>
      <c r="JQ16" s="1680"/>
      <c r="JR16" s="1680"/>
      <c r="JS16" s="1680"/>
      <c r="JT16" s="1674"/>
      <c r="JU16" s="1674"/>
      <c r="JV16" s="1674"/>
      <c r="JW16" s="1693"/>
      <c r="JX16" s="80" t="s">
        <v>9</v>
      </c>
      <c r="JY16" s="1691"/>
      <c r="JZ16" s="1691"/>
      <c r="KA16" s="1691"/>
      <c r="KB16" s="1691"/>
      <c r="KC16" s="1691"/>
      <c r="KD16" s="1691"/>
      <c r="KE16" s="1691"/>
      <c r="KF16" s="1691"/>
      <c r="KG16" s="1691"/>
      <c r="KH16" s="1691"/>
      <c r="KI16" s="1691"/>
      <c r="KJ16" s="1668"/>
      <c r="KK16" s="1686"/>
      <c r="KL16" s="1686"/>
      <c r="KM16" s="1686"/>
      <c r="KN16" s="1668"/>
      <c r="KO16" s="1665"/>
      <c r="KP16" s="1665"/>
      <c r="KQ16" s="1668"/>
      <c r="KR16" s="1668"/>
      <c r="KS16" s="1668"/>
      <c r="KT16" s="1668"/>
      <c r="KU16" s="1668"/>
      <c r="KV16" s="1668"/>
      <c r="KW16" s="1668"/>
      <c r="KX16" s="675"/>
      <c r="KY16" s="1693"/>
      <c r="KZ16" s="105" t="s">
        <v>9</v>
      </c>
      <c r="LA16" s="1707"/>
      <c r="LB16" s="1709"/>
      <c r="LC16" s="1707"/>
      <c r="LD16" s="1707"/>
      <c r="LE16" s="1707"/>
      <c r="LF16" s="1707"/>
      <c r="LG16" s="1707"/>
      <c r="LH16" s="1707"/>
      <c r="LI16" s="1707"/>
      <c r="LJ16" s="1707"/>
      <c r="LK16" s="1707"/>
      <c r="LL16" s="1707"/>
      <c r="LM16" s="1709"/>
      <c r="LN16" s="1709"/>
      <c r="LO16" s="1709"/>
      <c r="LP16" s="1709"/>
      <c r="LQ16" s="1707"/>
      <c r="LR16" s="1707"/>
      <c r="LS16" s="1709"/>
      <c r="LT16" s="1709"/>
      <c r="LU16" s="1709"/>
      <c r="LV16" s="1709"/>
      <c r="LW16" s="1709"/>
      <c r="LX16" s="1709"/>
      <c r="LY16" s="1709"/>
      <c r="LZ16" s="1709"/>
      <c r="MA16" s="1709"/>
      <c r="MB16" s="1709"/>
      <c r="MC16" s="1709"/>
      <c r="MD16" s="1709"/>
      <c r="ME16" s="1709"/>
      <c r="MF16" s="1709"/>
      <c r="MG16" s="1707"/>
      <c r="MH16" s="1707"/>
      <c r="MI16" s="1707"/>
      <c r="MJ16" s="1707"/>
      <c r="MK16" s="1709"/>
      <c r="ML16" s="1709"/>
      <c r="MM16" s="1709"/>
      <c r="MN16" s="1709"/>
    </row>
    <row r="17" spans="1:352" s="7" customFormat="1" ht="8.1" customHeight="1" thickBot="1">
      <c r="A17" s="1700"/>
      <c r="B17" s="1701"/>
      <c r="C17" s="1701"/>
      <c r="D17" s="1701"/>
      <c r="E17" s="1702"/>
      <c r="F17" s="123"/>
      <c r="G17" s="89"/>
      <c r="H17" s="1283"/>
      <c r="I17" s="697"/>
      <c r="J17" s="1383"/>
      <c r="K17" s="123"/>
      <c r="L17" s="89"/>
      <c r="M17" s="1283"/>
      <c r="N17" s="697"/>
      <c r="O17" s="1383"/>
      <c r="P17" s="123"/>
      <c r="Q17" s="89"/>
      <c r="R17" s="1283"/>
      <c r="S17" s="697"/>
      <c r="T17" s="1383"/>
      <c r="U17" s="123"/>
      <c r="V17" s="89"/>
      <c r="W17" s="1283"/>
      <c r="X17" s="697"/>
      <c r="Y17" s="1383"/>
      <c r="Z17" s="123"/>
      <c r="AA17" s="89"/>
      <c r="AB17" s="207"/>
      <c r="AC17" s="136"/>
      <c r="AD17" s="144"/>
      <c r="AE17" s="123"/>
      <c r="AF17" s="89"/>
      <c r="AG17" s="207"/>
      <c r="AH17" s="136"/>
      <c r="AI17" s="1373"/>
      <c r="AJ17" s="123"/>
      <c r="AK17" s="89"/>
      <c r="AL17" s="207"/>
      <c r="AM17" s="136"/>
      <c r="AN17" s="1373"/>
      <c r="AO17" s="123"/>
      <c r="AP17" s="89"/>
      <c r="AQ17" s="696"/>
      <c r="AR17" s="697"/>
      <c r="AS17" s="400"/>
      <c r="AT17" s="259"/>
      <c r="AU17" s="89"/>
      <c r="AV17" s="1471"/>
      <c r="AW17" s="136"/>
      <c r="AX17" s="400"/>
      <c r="AY17" s="123"/>
      <c r="AZ17" s="89"/>
      <c r="BA17" s="238"/>
      <c r="BB17" s="141"/>
      <c r="BC17" s="144"/>
      <c r="BD17" s="123"/>
      <c r="BE17" s="89"/>
      <c r="BF17" s="1283"/>
      <c r="BG17" s="697"/>
      <c r="BH17" s="1383"/>
      <c r="BI17" s="123"/>
      <c r="BJ17" s="89"/>
      <c r="BK17" s="207"/>
      <c r="BL17" s="136"/>
      <c r="BM17" s="1373"/>
      <c r="BN17" s="123"/>
      <c r="BO17" s="89"/>
      <c r="BP17" s="1283"/>
      <c r="BQ17" s="697"/>
      <c r="BR17" s="1383"/>
      <c r="BS17" s="123"/>
      <c r="BT17" s="89"/>
      <c r="BU17" s="207"/>
      <c r="BV17" s="136"/>
      <c r="BW17" s="349"/>
      <c r="BX17" s="401"/>
      <c r="BY17" s="402"/>
      <c r="BZ17" s="477"/>
      <c r="CA17" s="478"/>
      <c r="CB17" s="1385"/>
      <c r="CC17" s="123"/>
      <c r="CD17" s="89"/>
      <c r="CE17" s="1283"/>
      <c r="CF17" s="697"/>
      <c r="CG17" s="1383"/>
      <c r="CH17" s="123"/>
      <c r="CI17" s="89"/>
      <c r="CJ17" s="477"/>
      <c r="CK17" s="478"/>
      <c r="CL17" s="1385"/>
      <c r="CM17" s="123"/>
      <c r="CN17" s="89"/>
      <c r="CO17" s="1283"/>
      <c r="CP17" s="697"/>
      <c r="CQ17" s="1383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1283"/>
      <c r="DE17" s="697"/>
      <c r="DF17" s="1383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1283"/>
      <c r="DT17" s="697"/>
      <c r="DU17" s="1383"/>
      <c r="DV17" s="123"/>
      <c r="DW17" s="386"/>
      <c r="DX17" s="477"/>
      <c r="DY17" s="483"/>
      <c r="DZ17" s="144"/>
      <c r="EA17" s="259"/>
      <c r="EB17" s="89"/>
      <c r="EC17" s="1283"/>
      <c r="ED17" s="697"/>
      <c r="EE17" s="1383"/>
      <c r="EF17" s="259"/>
      <c r="EG17" s="89"/>
      <c r="EH17" s="1283"/>
      <c r="EI17" s="697"/>
      <c r="EJ17" s="1383"/>
      <c r="EK17" s="259"/>
      <c r="EL17" s="386"/>
      <c r="EM17" s="1283"/>
      <c r="EN17" s="697"/>
      <c r="EO17" s="1383"/>
      <c r="EP17" s="259"/>
      <c r="EQ17" s="89"/>
      <c r="ER17" s="1283"/>
      <c r="ES17" s="697"/>
      <c r="ET17" s="1383"/>
      <c r="EU17" s="123"/>
      <c r="EV17" s="89"/>
      <c r="EW17" s="238"/>
      <c r="EX17" s="1466"/>
      <c r="EY17" s="349"/>
      <c r="EZ17" s="1335"/>
      <c r="FA17" s="1336"/>
      <c r="FB17" s="1337"/>
      <c r="FC17" s="1343"/>
      <c r="FD17" s="1641"/>
      <c r="FE17" s="1335"/>
      <c r="FF17" s="1336"/>
      <c r="FG17" s="1337"/>
      <c r="FH17" s="1343"/>
      <c r="FI17" s="1388"/>
      <c r="FJ17" s="1335"/>
      <c r="FK17" s="1336"/>
      <c r="FL17" s="1337"/>
      <c r="FM17" s="1343"/>
      <c r="FN17" s="1388"/>
      <c r="FO17" s="1335"/>
      <c r="FP17" s="1336"/>
      <c r="FQ17" s="1337"/>
      <c r="FR17" s="1343"/>
      <c r="FS17" s="1339"/>
      <c r="FT17" s="1335"/>
      <c r="FU17" s="1336"/>
      <c r="FV17" s="1337"/>
      <c r="FW17" s="1343"/>
      <c r="FX17" s="1388"/>
      <c r="FY17" s="1335"/>
      <c r="FZ17" s="1336"/>
      <c r="GA17" s="1337"/>
      <c r="GB17" s="1343"/>
      <c r="GC17" s="1339"/>
      <c r="GD17" s="1335"/>
      <c r="GE17" s="1341"/>
      <c r="GF17" s="1337"/>
      <c r="GG17" s="1343"/>
      <c r="GH17" s="1388"/>
      <c r="GI17" s="1335"/>
      <c r="GJ17" s="1341"/>
      <c r="GK17" s="1337"/>
      <c r="GL17" s="1343"/>
      <c r="GM17" s="1388"/>
      <c r="GN17" s="1342"/>
      <c r="GO17" s="1336"/>
      <c r="GP17" s="1337"/>
      <c r="GQ17" s="1343"/>
      <c r="GR17" s="1388"/>
      <c r="GS17" s="1342"/>
      <c r="GT17" s="1336"/>
      <c r="GU17" s="1337"/>
      <c r="GV17" s="1343"/>
      <c r="GW17" s="1390"/>
      <c r="GX17" s="600"/>
      <c r="GY17" s="601"/>
      <c r="GZ17" s="602"/>
      <c r="HA17" s="603"/>
      <c r="HB17" s="1393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3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498"/>
      <c r="HZ17" s="495"/>
      <c r="IA17" s="1383"/>
      <c r="IB17" s="128"/>
      <c r="IC17" s="89"/>
      <c r="ID17" s="498"/>
      <c r="IE17" s="495"/>
      <c r="IF17" s="1383"/>
      <c r="IG17" s="123"/>
      <c r="IH17" s="89"/>
      <c r="II17" s="498"/>
      <c r="IJ17" s="495"/>
      <c r="IK17" s="144"/>
      <c r="IL17" s="128"/>
      <c r="IM17" s="89"/>
      <c r="IN17" s="498"/>
      <c r="IO17" s="495"/>
      <c r="IP17" s="1383"/>
      <c r="IQ17" s="825"/>
      <c r="IR17" s="826"/>
      <c r="IS17" s="498"/>
      <c r="IT17" s="495"/>
      <c r="IU17" s="1378"/>
      <c r="IV17" s="675"/>
      <c r="IW17" s="80"/>
      <c r="IX17" s="1671"/>
      <c r="IY17" s="1671"/>
      <c r="IZ17" s="1671"/>
      <c r="JA17" s="1671"/>
      <c r="JB17" s="1671"/>
      <c r="JC17" s="1671"/>
      <c r="JD17" s="1671"/>
      <c r="JE17" s="1671"/>
      <c r="JF17" s="1671"/>
      <c r="JG17" s="1671"/>
      <c r="JH17" s="1695"/>
      <c r="JI17" s="1674"/>
      <c r="JJ17" s="1677"/>
      <c r="JK17" s="1677"/>
      <c r="JL17" s="1677"/>
      <c r="JM17" s="1680"/>
      <c r="JN17" s="1683"/>
      <c r="JO17" s="1683"/>
      <c r="JP17" s="1680"/>
      <c r="JQ17" s="1680"/>
      <c r="JR17" s="1680"/>
      <c r="JS17" s="1680"/>
      <c r="JT17" s="1674"/>
      <c r="JU17" s="1674"/>
      <c r="JV17" s="1674"/>
      <c r="JW17" s="1693"/>
      <c r="JX17" s="80"/>
      <c r="JY17" s="1691"/>
      <c r="JZ17" s="1691"/>
      <c r="KA17" s="1691"/>
      <c r="KB17" s="1691"/>
      <c r="KC17" s="1691"/>
      <c r="KD17" s="1691"/>
      <c r="KE17" s="1691"/>
      <c r="KF17" s="1691"/>
      <c r="KG17" s="1691"/>
      <c r="KH17" s="1691"/>
      <c r="KI17" s="1691"/>
      <c r="KJ17" s="1668"/>
      <c r="KK17" s="1686"/>
      <c r="KL17" s="1686"/>
      <c r="KM17" s="1686"/>
      <c r="KN17" s="1668"/>
      <c r="KO17" s="1665"/>
      <c r="KP17" s="1665"/>
      <c r="KQ17" s="1668"/>
      <c r="KR17" s="1668"/>
      <c r="KS17" s="1668"/>
      <c r="KT17" s="1668"/>
      <c r="KU17" s="1668"/>
      <c r="KV17" s="1668"/>
      <c r="KW17" s="1668"/>
      <c r="KX17" s="675"/>
      <c r="KY17" s="1693"/>
      <c r="KZ17" s="105"/>
      <c r="LA17" s="1707"/>
      <c r="LB17" s="1709"/>
      <c r="LC17" s="1707"/>
      <c r="LD17" s="1707"/>
      <c r="LE17" s="1707"/>
      <c r="LF17" s="1707"/>
      <c r="LG17" s="1707"/>
      <c r="LH17" s="1707"/>
      <c r="LI17" s="1707"/>
      <c r="LJ17" s="1707"/>
      <c r="LK17" s="1707"/>
      <c r="LL17" s="1707"/>
      <c r="LM17" s="1709"/>
      <c r="LN17" s="1709"/>
      <c r="LO17" s="1709"/>
      <c r="LP17" s="1709"/>
      <c r="LQ17" s="1707"/>
      <c r="LR17" s="1707"/>
      <c r="LS17" s="1709"/>
      <c r="LT17" s="1709"/>
      <c r="LU17" s="1709"/>
      <c r="LV17" s="1709"/>
      <c r="LW17" s="1709"/>
      <c r="LX17" s="1709"/>
      <c r="LY17" s="1709"/>
      <c r="LZ17" s="1709"/>
      <c r="MA17" s="1709"/>
      <c r="MB17" s="1709"/>
      <c r="MC17" s="1709"/>
      <c r="MD17" s="1709"/>
      <c r="ME17" s="1709"/>
      <c r="MF17" s="1709"/>
      <c r="MG17" s="1707"/>
      <c r="MH17" s="1707"/>
      <c r="MI17" s="1707"/>
      <c r="MJ17" s="1707"/>
      <c r="MK17" s="1709"/>
      <c r="ML17" s="1709"/>
      <c r="MM17" s="1709"/>
      <c r="MN17" s="1709"/>
    </row>
    <row r="18" spans="1:352" s="7" customFormat="1" ht="8.1" customHeight="1" thickBot="1">
      <c r="A18" s="1700"/>
      <c r="B18" s="1701"/>
      <c r="C18" s="1701"/>
      <c r="D18" s="1701"/>
      <c r="E18" s="1702"/>
      <c r="F18" s="124"/>
      <c r="G18" s="90"/>
      <c r="H18" s="170"/>
      <c r="I18" s="137"/>
      <c r="J18" s="1382"/>
      <c r="K18" s="124"/>
      <c r="L18" s="90"/>
      <c r="M18" s="170"/>
      <c r="N18" s="137"/>
      <c r="O18" s="1382"/>
      <c r="P18" s="124"/>
      <c r="Q18" s="90"/>
      <c r="R18" s="170"/>
      <c r="S18" s="137"/>
      <c r="T18" s="1382"/>
      <c r="U18" s="124"/>
      <c r="V18" s="90"/>
      <c r="W18" s="170"/>
      <c r="X18" s="137"/>
      <c r="Y18" s="1382"/>
      <c r="Z18" s="124"/>
      <c r="AA18" s="90"/>
      <c r="AB18" s="208"/>
      <c r="AC18" s="137"/>
      <c r="AD18" s="145"/>
      <c r="AE18" s="124"/>
      <c r="AF18" s="90"/>
      <c r="AG18" s="208"/>
      <c r="AH18" s="137"/>
      <c r="AI18" s="1380"/>
      <c r="AJ18" s="124"/>
      <c r="AK18" s="90"/>
      <c r="AL18" s="208"/>
      <c r="AM18" s="137"/>
      <c r="AN18" s="1380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170"/>
      <c r="BG18" s="137"/>
      <c r="BH18" s="1382"/>
      <c r="BI18" s="124"/>
      <c r="BJ18" s="90"/>
      <c r="BK18" s="208"/>
      <c r="BL18" s="137"/>
      <c r="BM18" s="1380"/>
      <c r="BN18" s="124"/>
      <c r="BO18" s="90"/>
      <c r="BP18" s="170"/>
      <c r="BQ18" s="137"/>
      <c r="BR18" s="1382"/>
      <c r="BS18" s="124"/>
      <c r="BT18" s="90"/>
      <c r="BU18" s="208"/>
      <c r="BV18" s="137"/>
      <c r="BW18" s="350"/>
      <c r="BX18" s="404"/>
      <c r="BY18" s="407"/>
      <c r="BZ18" s="479"/>
      <c r="CA18" s="480"/>
      <c r="CB18" s="1386"/>
      <c r="CC18" s="124"/>
      <c r="CD18" s="90"/>
      <c r="CE18" s="170"/>
      <c r="CF18" s="137"/>
      <c r="CG18" s="1382"/>
      <c r="CH18" s="124"/>
      <c r="CI18" s="90"/>
      <c r="CJ18" s="479"/>
      <c r="CK18" s="480"/>
      <c r="CL18" s="1386"/>
      <c r="CM18" s="124"/>
      <c r="CN18" s="90"/>
      <c r="CO18" s="170"/>
      <c r="CP18" s="137"/>
      <c r="CQ18" s="1382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170"/>
      <c r="DE18" s="137"/>
      <c r="DF18" s="1382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170"/>
      <c r="DT18" s="137"/>
      <c r="DU18" s="1382"/>
      <c r="DV18" s="124"/>
      <c r="DW18" s="109"/>
      <c r="DX18" s="479"/>
      <c r="DY18" s="480"/>
      <c r="DZ18" s="145"/>
      <c r="EA18" s="260"/>
      <c r="EB18" s="90"/>
      <c r="EC18" s="170"/>
      <c r="ED18" s="137"/>
      <c r="EE18" s="1382"/>
      <c r="EF18" s="260"/>
      <c r="EG18" s="90"/>
      <c r="EH18" s="170"/>
      <c r="EI18" s="137"/>
      <c r="EJ18" s="1382"/>
      <c r="EK18" s="260"/>
      <c r="EL18" s="109"/>
      <c r="EM18" s="170"/>
      <c r="EN18" s="137"/>
      <c r="EO18" s="1382"/>
      <c r="EP18" s="260"/>
      <c r="EQ18" s="90"/>
      <c r="ER18" s="170"/>
      <c r="ES18" s="137"/>
      <c r="ET18" s="1382"/>
      <c r="EU18" s="124"/>
      <c r="EV18" s="90"/>
      <c r="EW18" s="346"/>
      <c r="EX18" s="417"/>
      <c r="EY18" s="350"/>
      <c r="EZ18" s="1344"/>
      <c r="FA18" s="1350"/>
      <c r="FB18" s="1642"/>
      <c r="FC18" s="1346"/>
      <c r="FD18" s="1643"/>
      <c r="FE18" s="1344"/>
      <c r="FF18" s="1350"/>
      <c r="FG18" s="1347"/>
      <c r="FH18" s="1346"/>
      <c r="FI18" s="1389"/>
      <c r="FJ18" s="1344"/>
      <c r="FK18" s="1350"/>
      <c r="FL18" s="1347"/>
      <c r="FM18" s="1346"/>
      <c r="FN18" s="1348"/>
      <c r="FO18" s="1344"/>
      <c r="FP18" s="1350"/>
      <c r="FQ18" s="1347"/>
      <c r="FR18" s="1346"/>
      <c r="FS18" s="1348"/>
      <c r="FT18" s="1344"/>
      <c r="FU18" s="1350"/>
      <c r="FV18" s="1347"/>
      <c r="FW18" s="1346"/>
      <c r="FX18" s="1389"/>
      <c r="FY18" s="1344"/>
      <c r="FZ18" s="1350"/>
      <c r="GA18" s="1347"/>
      <c r="GB18" s="1346"/>
      <c r="GC18" s="1348"/>
      <c r="GD18" s="1344"/>
      <c r="GE18" s="1345"/>
      <c r="GF18" s="1347"/>
      <c r="GG18" s="1346"/>
      <c r="GH18" s="1389"/>
      <c r="GI18" s="1344"/>
      <c r="GJ18" s="1345"/>
      <c r="GK18" s="1347"/>
      <c r="GL18" s="1346"/>
      <c r="GM18" s="1389"/>
      <c r="GN18" s="1349"/>
      <c r="GO18" s="1350"/>
      <c r="GP18" s="1347"/>
      <c r="GQ18" s="1346"/>
      <c r="GR18" s="1389"/>
      <c r="GS18" s="1349"/>
      <c r="GT18" s="1350"/>
      <c r="GU18" s="1347"/>
      <c r="GV18" s="1346"/>
      <c r="GW18" s="1389"/>
      <c r="GX18" s="605"/>
      <c r="GY18" s="610"/>
      <c r="GZ18" s="607"/>
      <c r="HA18" s="607"/>
      <c r="HB18" s="1394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4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499"/>
      <c r="HZ18" s="499"/>
      <c r="IA18" s="1395"/>
      <c r="IB18" s="126"/>
      <c r="IC18" s="90"/>
      <c r="ID18" s="499"/>
      <c r="IE18" s="499"/>
      <c r="IF18" s="1395"/>
      <c r="IG18" s="124"/>
      <c r="IH18" s="90"/>
      <c r="II18" s="499"/>
      <c r="IJ18" s="499"/>
      <c r="IK18" s="145"/>
      <c r="IL18" s="126"/>
      <c r="IM18" s="90"/>
      <c r="IN18" s="499"/>
      <c r="IO18" s="499"/>
      <c r="IP18" s="1395"/>
      <c r="IQ18" s="827"/>
      <c r="IR18" s="830"/>
      <c r="IS18" s="499"/>
      <c r="IT18" s="499"/>
      <c r="IU18" s="1382"/>
      <c r="IV18" s="675"/>
      <c r="IW18" s="81"/>
      <c r="IX18" s="1672"/>
      <c r="IY18" s="1672"/>
      <c r="IZ18" s="1672"/>
      <c r="JA18" s="1672"/>
      <c r="JB18" s="1672"/>
      <c r="JC18" s="1672"/>
      <c r="JD18" s="1672"/>
      <c r="JE18" s="1672"/>
      <c r="JF18" s="1672"/>
      <c r="JG18" s="1672"/>
      <c r="JH18" s="1696"/>
      <c r="JI18" s="1675"/>
      <c r="JJ18" s="1678"/>
      <c r="JK18" s="1678"/>
      <c r="JL18" s="1678"/>
      <c r="JM18" s="1681"/>
      <c r="JN18" s="1684"/>
      <c r="JO18" s="1684"/>
      <c r="JP18" s="1681"/>
      <c r="JQ18" s="1681"/>
      <c r="JR18" s="1681"/>
      <c r="JS18" s="1681"/>
      <c r="JT18" s="1675"/>
      <c r="JU18" s="1675"/>
      <c r="JV18" s="1675"/>
      <c r="JW18" s="1693"/>
      <c r="JX18" s="81"/>
      <c r="JY18" s="1692"/>
      <c r="JZ18" s="1692"/>
      <c r="KA18" s="1692"/>
      <c r="KB18" s="1692"/>
      <c r="KC18" s="1692"/>
      <c r="KD18" s="1692"/>
      <c r="KE18" s="1692"/>
      <c r="KF18" s="1692"/>
      <c r="KG18" s="1692"/>
      <c r="KH18" s="1692"/>
      <c r="KI18" s="1692"/>
      <c r="KJ18" s="1669"/>
      <c r="KK18" s="1687"/>
      <c r="KL18" s="1687"/>
      <c r="KM18" s="1687"/>
      <c r="KN18" s="1669"/>
      <c r="KO18" s="1666"/>
      <c r="KP18" s="1666"/>
      <c r="KQ18" s="1669"/>
      <c r="KR18" s="1669"/>
      <c r="KS18" s="1669"/>
      <c r="KT18" s="1669"/>
      <c r="KU18" s="1669"/>
      <c r="KV18" s="1669"/>
      <c r="KW18" s="1669"/>
      <c r="KX18" s="675"/>
      <c r="KY18" s="1693"/>
      <c r="KZ18" s="106"/>
      <c r="LA18" s="1708"/>
      <c r="LB18" s="1709"/>
      <c r="LC18" s="1708"/>
      <c r="LD18" s="1708"/>
      <c r="LE18" s="1708"/>
      <c r="LF18" s="1708"/>
      <c r="LG18" s="1708"/>
      <c r="LH18" s="1708"/>
      <c r="LI18" s="1708"/>
      <c r="LJ18" s="1708"/>
      <c r="LK18" s="1708"/>
      <c r="LL18" s="1708"/>
      <c r="LM18" s="1709"/>
      <c r="LN18" s="1709"/>
      <c r="LO18" s="1709"/>
      <c r="LP18" s="1709"/>
      <c r="LQ18" s="1708"/>
      <c r="LR18" s="1708"/>
      <c r="LS18" s="1709"/>
      <c r="LT18" s="1709"/>
      <c r="LU18" s="1709"/>
      <c r="LV18" s="1709"/>
      <c r="LW18" s="1709"/>
      <c r="LX18" s="1709"/>
      <c r="LY18" s="1709"/>
      <c r="LZ18" s="1709"/>
      <c r="MA18" s="1709"/>
      <c r="MB18" s="1709"/>
      <c r="MC18" s="1709"/>
      <c r="MD18" s="1709"/>
      <c r="ME18" s="1709"/>
      <c r="MF18" s="1709"/>
      <c r="MG18" s="1708"/>
      <c r="MH18" s="1708"/>
      <c r="MI18" s="1708"/>
      <c r="MJ18" s="1708"/>
      <c r="MK18" s="1709"/>
      <c r="ML18" s="1709"/>
      <c r="MM18" s="1709"/>
      <c r="MN18" s="1709"/>
    </row>
    <row r="19" spans="1:352" s="7" customFormat="1" ht="8.1" customHeight="1" thickBot="1">
      <c r="A19" s="1700"/>
      <c r="B19" s="1701"/>
      <c r="C19" s="1701"/>
      <c r="D19" s="1701"/>
      <c r="E19" s="1702"/>
      <c r="F19" s="122"/>
      <c r="G19" s="91"/>
      <c r="H19" s="1282"/>
      <c r="I19" s="695"/>
      <c r="J19" s="1381"/>
      <c r="K19" s="122"/>
      <c r="L19" s="91"/>
      <c r="M19" s="1282"/>
      <c r="N19" s="695"/>
      <c r="O19" s="1381"/>
      <c r="P19" s="122"/>
      <c r="Q19" s="91"/>
      <c r="R19" s="1282"/>
      <c r="S19" s="695"/>
      <c r="T19" s="1381"/>
      <c r="U19" s="122"/>
      <c r="V19" s="91"/>
      <c r="W19" s="1282"/>
      <c r="X19" s="695"/>
      <c r="Y19" s="1381"/>
      <c r="Z19" s="122"/>
      <c r="AA19" s="91"/>
      <c r="AB19" s="205"/>
      <c r="AC19" s="135"/>
      <c r="AD19" s="143"/>
      <c r="AE19" s="122"/>
      <c r="AF19" s="91"/>
      <c r="AG19" s="205"/>
      <c r="AH19" s="135"/>
      <c r="AI19" s="1379"/>
      <c r="AJ19" s="122"/>
      <c r="AK19" s="91"/>
      <c r="AL19" s="205"/>
      <c r="AM19" s="135"/>
      <c r="AN19" s="1379"/>
      <c r="AO19" s="122"/>
      <c r="AP19" s="91"/>
      <c r="AQ19" s="1468"/>
      <c r="AR19" s="695"/>
      <c r="AS19" s="397"/>
      <c r="AT19" s="258"/>
      <c r="AU19" s="91"/>
      <c r="AV19" s="1470"/>
      <c r="AW19" s="135"/>
      <c r="AX19" s="397"/>
      <c r="AY19" s="122"/>
      <c r="AZ19" s="91"/>
      <c r="BA19" s="429"/>
      <c r="BB19" s="209"/>
      <c r="BC19" s="143"/>
      <c r="BD19" s="122"/>
      <c r="BE19" s="91"/>
      <c r="BF19" s="1282"/>
      <c r="BG19" s="695"/>
      <c r="BH19" s="1381"/>
      <c r="BI19" s="122"/>
      <c r="BJ19" s="91"/>
      <c r="BK19" s="205"/>
      <c r="BL19" s="135"/>
      <c r="BM19" s="1379"/>
      <c r="BN19" s="122"/>
      <c r="BO19" s="91"/>
      <c r="BP19" s="1282"/>
      <c r="BQ19" s="695"/>
      <c r="BR19" s="1381"/>
      <c r="BS19" s="122"/>
      <c r="BT19" s="91"/>
      <c r="BU19" s="205"/>
      <c r="BV19" s="135"/>
      <c r="BW19" s="348"/>
      <c r="BX19" s="398"/>
      <c r="BY19" s="408"/>
      <c r="BZ19" s="396"/>
      <c r="CA19" s="481"/>
      <c r="CB19" s="1384"/>
      <c r="CC19" s="122"/>
      <c r="CD19" s="91"/>
      <c r="CE19" s="1282"/>
      <c r="CF19" s="695"/>
      <c r="CG19" s="1381"/>
      <c r="CH19" s="122"/>
      <c r="CI19" s="91"/>
      <c r="CJ19" s="396"/>
      <c r="CK19" s="481"/>
      <c r="CL19" s="1384"/>
      <c r="CM19" s="122"/>
      <c r="CN19" s="91"/>
      <c r="CO19" s="1282"/>
      <c r="CP19" s="695"/>
      <c r="CQ19" s="1381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1282"/>
      <c r="DE19" s="695"/>
      <c r="DF19" s="1381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1282"/>
      <c r="DT19" s="695"/>
      <c r="DU19" s="1381"/>
      <c r="DV19" s="122"/>
      <c r="DW19" s="387"/>
      <c r="DX19" s="396"/>
      <c r="DY19" s="481"/>
      <c r="DZ19" s="143"/>
      <c r="EA19" s="258"/>
      <c r="EB19" s="91"/>
      <c r="EC19" s="1282"/>
      <c r="ED19" s="695"/>
      <c r="EE19" s="1381"/>
      <c r="EF19" s="258"/>
      <c r="EG19" s="88"/>
      <c r="EH19" s="1282"/>
      <c r="EI19" s="695"/>
      <c r="EJ19" s="1381"/>
      <c r="EK19" s="258"/>
      <c r="EL19" s="387"/>
      <c r="EM19" s="1282"/>
      <c r="EN19" s="695"/>
      <c r="EO19" s="1381"/>
      <c r="EP19" s="258"/>
      <c r="EQ19" s="91"/>
      <c r="ER19" s="1282"/>
      <c r="ES19" s="695"/>
      <c r="ET19" s="1381"/>
      <c r="EU19" s="122"/>
      <c r="EV19" s="91"/>
      <c r="EW19" s="351"/>
      <c r="EX19" s="416"/>
      <c r="EY19" s="348"/>
      <c r="EZ19" s="1326"/>
      <c r="FA19" s="1351"/>
      <c r="FB19" s="1328"/>
      <c r="FC19" s="1329"/>
      <c r="FD19" s="1640"/>
      <c r="FE19" s="1326"/>
      <c r="FF19" s="1351"/>
      <c r="FG19" s="1328"/>
      <c r="FH19" s="1329"/>
      <c r="FI19" s="1387"/>
      <c r="FJ19" s="1326"/>
      <c r="FK19" s="1351"/>
      <c r="FL19" s="1328"/>
      <c r="FM19" s="1329"/>
      <c r="FN19" s="1331"/>
      <c r="FO19" s="1326"/>
      <c r="FP19" s="1351"/>
      <c r="FQ19" s="1332"/>
      <c r="FR19" s="1329"/>
      <c r="FS19" s="1331"/>
      <c r="FT19" s="1326"/>
      <c r="FU19" s="1351"/>
      <c r="FV19" s="1328"/>
      <c r="FW19" s="1329"/>
      <c r="FX19" s="1387"/>
      <c r="FY19" s="1326"/>
      <c r="FZ19" s="1351"/>
      <c r="GA19" s="1328"/>
      <c r="GB19" s="1329"/>
      <c r="GC19" s="1331"/>
      <c r="GD19" s="1326"/>
      <c r="GE19" s="1352"/>
      <c r="GF19" s="1328"/>
      <c r="GG19" s="1329"/>
      <c r="GH19" s="1387"/>
      <c r="GI19" s="1326"/>
      <c r="GJ19" s="1352"/>
      <c r="GK19" s="1328"/>
      <c r="GL19" s="1329"/>
      <c r="GM19" s="1331"/>
      <c r="GN19" s="1334"/>
      <c r="GO19" s="1351"/>
      <c r="GP19" s="1328"/>
      <c r="GQ19" s="1329"/>
      <c r="GR19" s="1387"/>
      <c r="GS19" s="1334"/>
      <c r="GT19" s="1351"/>
      <c r="GU19" s="1328"/>
      <c r="GV19" s="1329"/>
      <c r="GW19" s="1391"/>
      <c r="GX19" s="595"/>
      <c r="GY19" s="611"/>
      <c r="GZ19" s="597"/>
      <c r="HA19" s="598"/>
      <c r="HB19" s="1392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2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496"/>
      <c r="HZ19" s="497"/>
      <c r="IA19" s="1381"/>
      <c r="IB19" s="127"/>
      <c r="IC19" s="91"/>
      <c r="ID19" s="496"/>
      <c r="IE19" s="497"/>
      <c r="IF19" s="1381"/>
      <c r="IG19" s="122"/>
      <c r="IH19" s="91"/>
      <c r="II19" s="496"/>
      <c r="IJ19" s="497"/>
      <c r="IK19" s="143"/>
      <c r="IL19" s="127"/>
      <c r="IM19" s="91"/>
      <c r="IN19" s="496"/>
      <c r="IO19" s="497"/>
      <c r="IP19" s="1381"/>
      <c r="IQ19" s="823"/>
      <c r="IR19" s="831"/>
      <c r="IS19" s="496"/>
      <c r="IT19" s="497"/>
      <c r="IU19" s="1381"/>
      <c r="IV19" s="675"/>
      <c r="IW19" s="79"/>
      <c r="IX19" s="1670">
        <f t="shared" ref="IX19" si="109">COUNTIF($F19:$IU22,"=CSB 13")</f>
        <v>0</v>
      </c>
      <c r="IY19" s="1670">
        <f t="shared" ref="IY19" si="110">COUNTIF($F19:$IU22,"=CSB 16")</f>
        <v>0</v>
      </c>
      <c r="IZ19" s="1670">
        <f t="shared" ref="IZ19" si="111">COUNTIF($F19:$IU22,"=CSB 24")</f>
        <v>0</v>
      </c>
      <c r="JA19" s="1670">
        <f t="shared" ref="JA19" si="112">COUNTIF($F19:$IU22,"=CSB 23")</f>
        <v>0</v>
      </c>
      <c r="JB19" s="1670">
        <f t="shared" ref="JB19" si="113">COUNTIF($F19:$IU22,"=CSB 3")</f>
        <v>0</v>
      </c>
      <c r="JC19" s="1670">
        <f t="shared" ref="JC19" si="114">COUNTIF($F19:$IU22,"=CSB 4")</f>
        <v>0</v>
      </c>
      <c r="JD19" s="1670">
        <f t="shared" ref="JD19" si="115">COUNTIF($F19:$IU22,"=CSB 5")</f>
        <v>0</v>
      </c>
      <c r="JE19" s="1670">
        <f t="shared" ref="JE19" si="116">COUNTIF($F19:$IU22,"=CSB 28")</f>
        <v>0</v>
      </c>
      <c r="JF19" s="1670">
        <f t="shared" ref="JF19" si="117">COUNTIF($F19:$IU22,"B1")</f>
        <v>0</v>
      </c>
      <c r="JG19" s="1670">
        <f t="shared" ref="JG19" si="118">COUNTIF($F19:$IU22,"B2")</f>
        <v>0</v>
      </c>
      <c r="JH19" s="1694">
        <f t="shared" ref="JH19" si="119">COUNTIF($F19:$IU22,"B4")</f>
        <v>0</v>
      </c>
      <c r="JI19" s="1673">
        <f t="shared" ref="JI19" si="120">COUNTIF($F19:$IU22,"11")</f>
        <v>0</v>
      </c>
      <c r="JJ19" s="1676">
        <f t="shared" ref="JJ19" si="121">COUNTIF($F19:$IU22,"13")</f>
        <v>0</v>
      </c>
      <c r="JK19" s="1676">
        <f t="shared" ref="JK19" si="122">COUNTIF($F19:$IU22,"=14")</f>
        <v>0</v>
      </c>
      <c r="JL19" s="1676">
        <f t="shared" ref="JL19" si="123">COUNTIF($F19:$IU22,"=16")</f>
        <v>0</v>
      </c>
      <c r="JM19" s="1679">
        <f t="shared" ref="JM19" si="124">COUNTIF($F19:$IU22,"=22")</f>
        <v>0</v>
      </c>
      <c r="JN19" s="1682">
        <f t="shared" ref="JN19" si="125">COUNTIF($F19:$IU22,"=23")</f>
        <v>1</v>
      </c>
      <c r="JO19" s="1682">
        <f t="shared" ref="JO19" si="126">COUNTIF($F19:$IU22,"=24")</f>
        <v>0</v>
      </c>
      <c r="JP19" s="1679">
        <f t="shared" ref="JP19" si="127">COUNTIF($F19:$IU22,"=25")</f>
        <v>0</v>
      </c>
      <c r="JQ19" s="1679">
        <f t="shared" ref="JQ19" si="128">COUNTIF($F19:$IU22,"=26")</f>
        <v>0</v>
      </c>
      <c r="JR19" s="1679">
        <f t="shared" ref="JR19" si="129">COUNTIF($F19:$IU22,"=31")</f>
        <v>0</v>
      </c>
      <c r="JS19" s="1673">
        <f t="shared" ref="JS19" si="130">COUNTIF($F19:$IU22,"=32")</f>
        <v>0</v>
      </c>
      <c r="JT19" s="1673">
        <f t="shared" si="0"/>
        <v>0</v>
      </c>
      <c r="JU19" s="1673">
        <f t="shared" ref="JU19" si="131">COUNTIF($F19:$IU22,"=35")</f>
        <v>0</v>
      </c>
      <c r="JV19" s="1673">
        <f t="shared" ref="JV19" si="132">COUNTIF($F19:$IU22,"=36")</f>
        <v>0</v>
      </c>
      <c r="JW19" s="1693">
        <f>COUNTIF($F19:$JO22,"=34")</f>
        <v>0</v>
      </c>
      <c r="JX19" s="79"/>
      <c r="JY19" s="1690" t="str">
        <f t="shared" ref="JY19" si="133">IF(COUNTIF($F19:$IU22,"=CSB 13")&gt;0,"X"," ")</f>
        <v xml:space="preserve"> </v>
      </c>
      <c r="JZ19" s="1690" t="str">
        <f t="shared" ref="JZ19" si="134">IF(COUNTIF($F19:$IU22,"=CSB 16")&gt;0,"X"," ")</f>
        <v xml:space="preserve"> </v>
      </c>
      <c r="KA19" s="1690" t="str">
        <f t="shared" ref="KA19" si="135">IF(COUNTIF($F19:$IU22,"=CSB 24")&gt;0,"X"," ")</f>
        <v xml:space="preserve"> </v>
      </c>
      <c r="KB19" s="1690" t="str">
        <f t="shared" ref="KB19" si="136">IF(COUNTIF($F19:$IU22,"=CSB 23")&gt;0,"X"," ")</f>
        <v xml:space="preserve"> </v>
      </c>
      <c r="KC19" s="1690" t="str">
        <f t="shared" ref="KC19" si="137">IF(COUNTIF($F19:$IU22,"=CSB 3")&gt;0,"X"," ")</f>
        <v xml:space="preserve"> </v>
      </c>
      <c r="KD19" s="1690" t="str">
        <f t="shared" ref="KD19" si="138">IF(COUNTIF($F19:$IU22,"=CSB 4")&gt;0,"X"," ")</f>
        <v xml:space="preserve"> </v>
      </c>
      <c r="KE19" s="1690" t="str">
        <f t="shared" ref="KE19" si="139">IF(COUNTIF($F19:$IU22,"=CSB 5")&gt;0,"X"," ")</f>
        <v xml:space="preserve"> </v>
      </c>
      <c r="KF19" s="1690" t="str">
        <f t="shared" ref="KF19" si="140">IF(COUNTIF($F19:$IU22,"=CSB 28")&gt;0,"X"," ")</f>
        <v xml:space="preserve"> </v>
      </c>
      <c r="KG19" s="1690" t="str">
        <f t="shared" ref="KG19" si="141">IF(COUNTIF($F19:$IU22,"=B1")&gt;0,"X"," ")</f>
        <v xml:space="preserve"> </v>
      </c>
      <c r="KH19" s="1690" t="str">
        <f t="shared" ref="KH19" si="142">IF(COUNTIF($F19:$IU22,"=B2")&gt;0,"X"," ")</f>
        <v xml:space="preserve"> </v>
      </c>
      <c r="KI19" s="1690" t="str">
        <f t="shared" ref="KI19" si="143">IF(COUNTIF($F19:$IU22,"=B4")&gt;0,"X"," ")</f>
        <v xml:space="preserve"> </v>
      </c>
      <c r="KJ19" s="1667" t="str">
        <f t="shared" ref="KJ19" si="144">IF(COUNTIF($F19:$IU22,"=11")&gt;0,"X"," ")</f>
        <v xml:space="preserve"> </v>
      </c>
      <c r="KK19" s="1685" t="str">
        <f t="shared" ref="KK19" si="145">IF(COUNTIF($F19:$IU22,"=13")&gt;0,"X"," ")</f>
        <v xml:space="preserve"> </v>
      </c>
      <c r="KL19" s="1685" t="str">
        <f t="shared" ref="KL19" si="146">IF(COUNTIF($F19:$IU22,"=14")&gt;0,"X"," ")</f>
        <v xml:space="preserve"> </v>
      </c>
      <c r="KM19" s="1685" t="str">
        <f t="shared" ref="KM19" si="147">IF(COUNTIF($F19:$IU22,"=16")&gt;0,"X"," ")</f>
        <v xml:space="preserve"> </v>
      </c>
      <c r="KN19" s="1667" t="str">
        <f t="shared" ref="KN19" si="148">IF(COUNTIF($F19:$IU22,"=22")&gt;0,"X"," ")</f>
        <v xml:space="preserve"> </v>
      </c>
      <c r="KO19" s="1664" t="str">
        <f t="shared" ref="KO19" si="149">IF(COUNTIF($F19:$IU22,"=23")&gt;0,"X"," ")</f>
        <v>X</v>
      </c>
      <c r="KP19" s="1664" t="str">
        <f t="shared" ref="KP19" si="150">IF(COUNTIF($F19:$IU22,"=24")&gt;0,"X"," ")</f>
        <v xml:space="preserve"> </v>
      </c>
      <c r="KQ19" s="1667" t="str">
        <f t="shared" ref="KQ19" si="151">IF(COUNTIF($F19:$IU22,"=25")&gt;0,"X"," ")</f>
        <v xml:space="preserve"> </v>
      </c>
      <c r="KR19" s="1667" t="str">
        <f t="shared" ref="KR19" si="152">IF(COUNTIF($F19:$IU22,"=26")&gt;0,"X"," ")</f>
        <v xml:space="preserve"> </v>
      </c>
      <c r="KS19" s="1667" t="str">
        <f t="shared" ref="KS19" si="153">IF(COUNTIF($F19:$IU22,"=31")&gt;0,"X"," ")</f>
        <v xml:space="preserve"> </v>
      </c>
      <c r="KT19" s="1667" t="str">
        <f t="shared" ref="KT19" si="154">IF(COUNTIF($F19:$IU22,"=32")&gt;0,"X"," ")</f>
        <v xml:space="preserve"> </v>
      </c>
      <c r="KU19" s="1667" t="str">
        <f t="shared" ref="KU19" si="155">IF(COUNTIF($F19:$IU22,"=34")&gt;0,"X"," ")</f>
        <v xml:space="preserve"> </v>
      </c>
      <c r="KV19" s="1667" t="str">
        <f t="shared" ref="KV19" si="156">IF(COUNTIF($F19:$IU22,"=35")&gt;0,"X"," ")</f>
        <v xml:space="preserve"> </v>
      </c>
      <c r="KW19" s="1667" t="str">
        <f t="shared" ref="KW19" si="157">IF(COUNTIF($F19:$IU22,"=36")&gt;0,"X"," ")</f>
        <v xml:space="preserve"> </v>
      </c>
      <c r="KX19" s="675"/>
      <c r="KY19" s="1693">
        <f>COUNTIF($F19:$KX22,"=34")</f>
        <v>0</v>
      </c>
      <c r="KZ19" s="104"/>
      <c r="LA19" s="1706" t="str">
        <f>IF(COUNTIF($F19:$IU22,"=H.Prus")&gt;0,"Z"," ")</f>
        <v xml:space="preserve"> </v>
      </c>
      <c r="LB19" s="1709" t="str">
        <f>IF(COUNTIF($F19:$IU22,"=M.Bojarowski")&gt;0,"Z"," ")</f>
        <v xml:space="preserve"> </v>
      </c>
      <c r="LC19" s="1706" t="str">
        <f>IF(COUNTIF($F19:$IU22,"=M.Marcinkiewicz")&gt;0,"Z"," ")</f>
        <v xml:space="preserve"> </v>
      </c>
      <c r="LD19" s="1706" t="str">
        <f>IF(COUNTIF($F19:$IU22,"=K.Cis")&gt;0,"Z"," ")</f>
        <v xml:space="preserve"> </v>
      </c>
      <c r="LE19" s="1706" t="str">
        <f>IF(COUNTIF($F19:$IU22,"=Z.Tomczykowski")&gt;0,"Z"," ")</f>
        <v xml:space="preserve"> </v>
      </c>
      <c r="LF19" s="1706" t="str">
        <f>IF(COUNTIF($F19:$IU22,"=K.Choroszko")&gt;0,"Z"," ")</f>
        <v xml:space="preserve"> </v>
      </c>
      <c r="LG19" s="1706" t="str">
        <f>IF(COUNTIF($F19:$IU22,"=T.Nosowicz")&gt;0,"Z"," ")</f>
        <v xml:space="preserve"> </v>
      </c>
      <c r="LH19" s="1706" t="str">
        <f>IF(COUNTIF($F19:$IU22,"=A.Miściur-Kaszyńska")&gt;0,"Z"," ")</f>
        <v xml:space="preserve"> </v>
      </c>
      <c r="LI19" s="1706" t="str">
        <f t="shared" ref="LI19" si="158">IF(COUNTIF($F19:$IU22,"=A.Gliwiński")&gt;0,"Z"," ")</f>
        <v xml:space="preserve"> </v>
      </c>
      <c r="LJ19" s="1706" t="str">
        <f>IF(COUNTIF($F19:$IU22,"=K.Kiejdo")&gt;0,"Z"," ")</f>
        <v xml:space="preserve"> </v>
      </c>
      <c r="LK19" s="1706" t="str">
        <f>IF(COUNTIF($F19:$IU22,"=M.Kieżun")&gt;0,"Z"," ")</f>
        <v xml:space="preserve"> </v>
      </c>
      <c r="LL19" s="1706" t="str">
        <f>IF(COUNTIF($F19:$IU22,"=I.Cymańska-Kasprzyk")&gt;0,"Z"," ")</f>
        <v xml:space="preserve"> </v>
      </c>
      <c r="LM19" s="1709" t="str">
        <f>IF(COUNTIF($F19:$IU22,"=M.Choroszko")&gt;0,"Z"," ")</f>
        <v xml:space="preserve"> </v>
      </c>
      <c r="LN19" s="1709" t="str">
        <f>IF(COUNTIF($F19:$IU22,"=M.Grzyb")&gt;0,"Z"," ")</f>
        <v xml:space="preserve"> </v>
      </c>
      <c r="LO19" s="1709" t="str">
        <f>IF(COUNTIF($F19:$IU22,"=A.Muż")&gt;0,"Z"," ")</f>
        <v xml:space="preserve"> </v>
      </c>
      <c r="LP19" s="1709" t="str">
        <f>IF(COUNTIF($F19:$IU22,"=E.Kicka")&gt;0,"Z"," ")</f>
        <v xml:space="preserve"> </v>
      </c>
      <c r="LQ19" s="1706" t="str">
        <f>IF(COUNTIF($F19:$IU22,"=M.Gregorczyk")&gt;0,"Z"," ")</f>
        <v xml:space="preserve"> </v>
      </c>
      <c r="LR19" s="1706" t="str">
        <f>IF(COUNTIF($F19:$IU22,"=M.Szonert")&gt;0,"Z"," ")</f>
        <v xml:space="preserve"> </v>
      </c>
      <c r="LS19" s="1709" t="str">
        <f>IF(COUNTIF($F19:$IU22,"=E.Ciarciński")&gt;0,"Z"," ")</f>
        <v xml:space="preserve"> </v>
      </c>
      <c r="LT19" s="1709" t="str">
        <f>IF(COUNTIF($F19:$IU22,"=M.Czajka")&gt;0,"Z"," ")</f>
        <v xml:space="preserve"> </v>
      </c>
      <c r="LU19" s="1709" t="str">
        <f t="shared" ref="LU19" si="159">IF(COUNTIF($F19:$IU22,"=J.Łukaszewicz")&gt;0,"Z"," ")</f>
        <v xml:space="preserve"> </v>
      </c>
      <c r="LV19" s="1709" t="str">
        <f>IF(COUNTIF($F19:$IU22,"=K.Piotrowicz")&gt;0,"Z"," ")</f>
        <v xml:space="preserve"> </v>
      </c>
      <c r="LW19" s="1709" t="str">
        <f>IF(COUNTIF($F19:$IU22,"=A.Tychek")&gt;0,"Z"," ")</f>
        <v xml:space="preserve"> </v>
      </c>
      <c r="LX19" s="1709" t="str">
        <f>IF(COUNTIF($F19:$IU22,"=R.Sokulski")&gt;0,"Z"," ")</f>
        <v>Z</v>
      </c>
      <c r="LY19" s="1709" t="str">
        <f>IF(COUNTIF($F19:$IU22,"=S.Piotrowska")&gt;0,"Z"," ")</f>
        <v xml:space="preserve"> </v>
      </c>
      <c r="LZ19" s="1709" t="str">
        <f>IF(COUNTIF($F19:$IU22,"=J.Gregorczuk")&gt;0,"Z"," ")</f>
        <v xml:space="preserve"> </v>
      </c>
      <c r="MA19" s="1709" t="str">
        <f>IF(COUNTIF($F19:$IU22,"=A.Marciniak")&gt;0,"Z"," ")</f>
        <v xml:space="preserve"> </v>
      </c>
      <c r="MB19" s="1709" t="str">
        <f>IF(COUNTIF($F19:$IU22,"=I.Ogulewicz")&gt;0,"Z"," ")</f>
        <v xml:space="preserve"> </v>
      </c>
      <c r="MC19" s="1709" t="str">
        <f>IF(COUNTIF($F19:$IU22,"=R.Przęczek")&gt;0,"Z"," ")</f>
        <v xml:space="preserve"> </v>
      </c>
      <c r="MD19" s="1709" t="str">
        <f>IF(COUNTIF($F19:$IU22,"=D.Ławecka-Bednarska")&gt;0,"Z"," ")</f>
        <v xml:space="preserve"> </v>
      </c>
      <c r="ME19" s="1709" t="str">
        <f>IF(COUNTIF($F19:$IU22,"=K.Nossek")&gt;0,"Z"," ")</f>
        <v xml:space="preserve"> </v>
      </c>
      <c r="MF19" s="1709" t="str">
        <f>IF(COUNTIF($F19:$IU22,"=M.Lipiński")&gt;0,"Z"," ")</f>
        <v xml:space="preserve"> </v>
      </c>
      <c r="MG19" s="1706" t="str">
        <f t="shared" ref="MG19" si="160">IF(COUNTIF($F19:$IU22,"=H.Libuda")&gt;0,"Z"," ")</f>
        <v xml:space="preserve"> </v>
      </c>
      <c r="MH19" s="1706" t="str">
        <f t="shared" ref="MH19" si="161">IF(COUNTIF($F19:$IU22,"=K.Kaczmarczyk")&gt;0,"Z"," ")</f>
        <v xml:space="preserve"> </v>
      </c>
      <c r="MI19" s="1706" t="str">
        <f t="shared" ref="MI19" si="162">IF(COUNTIF($F19:$IU22,"=K.Janowicz")&gt;0,"Z"," ")</f>
        <v xml:space="preserve"> </v>
      </c>
      <c r="MJ19" s="1706" t="str">
        <f>IF(COUNTIF($F19:$IU22,"=N.Liakh")&gt;0,"Z"," ")</f>
        <v xml:space="preserve"> </v>
      </c>
      <c r="MK19" s="1709" t="str">
        <f>IF(COUNTIF($F19:$IU22,"=J.Lubkiewicz")&gt;0,"Z"," ")</f>
        <v xml:space="preserve"> </v>
      </c>
      <c r="ML19" s="1709" t="str">
        <f>IF(COUNTIF($F19:$IU22,"=I.Świca")&gt;0,"Z"," ")</f>
        <v xml:space="preserve"> </v>
      </c>
      <c r="MM19" s="1709" t="str">
        <f>IF(COUNTIF($F19:$IU22,"=H.Libuda")&gt;0,"Z"," ")</f>
        <v xml:space="preserve"> </v>
      </c>
      <c r="MN19" s="1709" t="str">
        <f>IF(COUNTIF($F19:$IU22,"=A.Jastrzębska")&gt;0,"Z"," ")</f>
        <v xml:space="preserve"> </v>
      </c>
    </row>
    <row r="20" spans="1:352" s="7" customFormat="1" ht="8.1" customHeight="1" thickBot="1">
      <c r="A20" s="1700"/>
      <c r="B20" s="1701"/>
      <c r="C20" s="1701"/>
      <c r="D20" s="1701"/>
      <c r="E20" s="1702"/>
      <c r="F20" s="123" t="s">
        <v>11</v>
      </c>
      <c r="G20" s="92" t="s">
        <v>12</v>
      </c>
      <c r="H20" s="1283"/>
      <c r="I20" s="697"/>
      <c r="J20" s="1383"/>
      <c r="K20" s="123" t="s">
        <v>11</v>
      </c>
      <c r="L20" s="92" t="s">
        <v>12</v>
      </c>
      <c r="M20" s="1283"/>
      <c r="N20" s="697"/>
      <c r="O20" s="1383"/>
      <c r="P20" s="123" t="s">
        <v>11</v>
      </c>
      <c r="Q20" s="92" t="s">
        <v>12</v>
      </c>
      <c r="R20" s="1283"/>
      <c r="S20" s="697"/>
      <c r="T20" s="1383"/>
      <c r="U20" s="123" t="s">
        <v>11</v>
      </c>
      <c r="V20" s="92" t="s">
        <v>12</v>
      </c>
      <c r="W20" s="1283"/>
      <c r="X20" s="697"/>
      <c r="Y20" s="1383"/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3"/>
      <c r="AJ20" s="123" t="s">
        <v>11</v>
      </c>
      <c r="AK20" s="92" t="s">
        <v>12</v>
      </c>
      <c r="AL20" s="206"/>
      <c r="AM20" s="141"/>
      <c r="AN20" s="1373"/>
      <c r="AO20" s="123" t="s">
        <v>11</v>
      </c>
      <c r="AP20" s="92" t="s">
        <v>12</v>
      </c>
      <c r="AQ20" s="1469"/>
      <c r="AR20" s="495"/>
      <c r="AS20" s="1385"/>
      <c r="AT20" s="259" t="s">
        <v>11</v>
      </c>
      <c r="AU20" s="92" t="s">
        <v>12</v>
      </c>
      <c r="AV20" s="1471"/>
      <c r="AW20" s="136"/>
      <c r="AX20" s="1385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1283"/>
      <c r="BG20" s="697"/>
      <c r="BH20" s="1383"/>
      <c r="BI20" s="123" t="s">
        <v>11</v>
      </c>
      <c r="BJ20" s="92" t="s">
        <v>12</v>
      </c>
      <c r="BK20" s="206"/>
      <c r="BL20" s="141"/>
      <c r="BM20" s="1373"/>
      <c r="BN20" s="123" t="s">
        <v>11</v>
      </c>
      <c r="BO20" s="92" t="s">
        <v>12</v>
      </c>
      <c r="BP20" s="1283"/>
      <c r="BQ20" s="697"/>
      <c r="BR20" s="1383"/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5"/>
      <c r="CC20" s="123" t="s">
        <v>11</v>
      </c>
      <c r="CD20" s="92" t="s">
        <v>12</v>
      </c>
      <c r="CE20" s="1283"/>
      <c r="CF20" s="697"/>
      <c r="CG20" s="1383"/>
      <c r="CH20" s="123" t="s">
        <v>11</v>
      </c>
      <c r="CI20" s="92" t="s">
        <v>12</v>
      </c>
      <c r="CJ20" s="558"/>
      <c r="CK20" s="476"/>
      <c r="CL20" s="1385"/>
      <c r="CM20" s="123" t="s">
        <v>11</v>
      </c>
      <c r="CN20" s="92" t="s">
        <v>12</v>
      </c>
      <c r="CO20" s="1283"/>
      <c r="CP20" s="697"/>
      <c r="CQ20" s="1383"/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1283"/>
      <c r="DE20" s="697"/>
      <c r="DF20" s="1383"/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1283"/>
      <c r="DT20" s="697"/>
      <c r="DU20" s="1383"/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1283"/>
      <c r="ED20" s="697"/>
      <c r="EE20" s="1383"/>
      <c r="EF20" s="259" t="s">
        <v>11</v>
      </c>
      <c r="EG20" s="89" t="s">
        <v>12</v>
      </c>
      <c r="EH20" s="1283"/>
      <c r="EI20" s="697"/>
      <c r="EJ20" s="1383"/>
      <c r="EK20" s="259" t="s">
        <v>11</v>
      </c>
      <c r="EL20" s="388" t="s">
        <v>12</v>
      </c>
      <c r="EM20" s="1283"/>
      <c r="EN20" s="697"/>
      <c r="EO20" s="1383"/>
      <c r="EP20" s="259" t="s">
        <v>11</v>
      </c>
      <c r="EQ20" s="92" t="s">
        <v>12</v>
      </c>
      <c r="ER20" s="1283"/>
      <c r="ES20" s="697"/>
      <c r="ET20" s="1383"/>
      <c r="EU20" s="123" t="s">
        <v>11</v>
      </c>
      <c r="EV20" s="92" t="s">
        <v>12</v>
      </c>
      <c r="EW20" s="343"/>
      <c r="EX20" s="141"/>
      <c r="EY20" s="349"/>
      <c r="EZ20" s="1335" t="s">
        <v>11</v>
      </c>
      <c r="FA20" s="1353" t="s">
        <v>12</v>
      </c>
      <c r="FB20" s="1337"/>
      <c r="FC20" s="1338"/>
      <c r="FD20" s="1641"/>
      <c r="FE20" s="1335" t="s">
        <v>11</v>
      </c>
      <c r="FF20" s="1353" t="s">
        <v>12</v>
      </c>
      <c r="FG20" s="1337"/>
      <c r="FH20" s="1340"/>
      <c r="FI20" s="1388"/>
      <c r="FJ20" s="1335" t="s">
        <v>11</v>
      </c>
      <c r="FK20" s="1353" t="s">
        <v>12</v>
      </c>
      <c r="FL20" s="1337"/>
      <c r="FM20" s="1338"/>
      <c r="FN20" s="1644"/>
      <c r="FO20" s="1335" t="s">
        <v>11</v>
      </c>
      <c r="FP20" s="1353" t="s">
        <v>12</v>
      </c>
      <c r="FQ20" s="1337"/>
      <c r="FR20" s="1338"/>
      <c r="FS20" s="1339"/>
      <c r="FT20" s="1335" t="s">
        <v>11</v>
      </c>
      <c r="FU20" s="1353" t="s">
        <v>12</v>
      </c>
      <c r="FV20" s="1337"/>
      <c r="FW20" s="1340"/>
      <c r="FX20" s="1388"/>
      <c r="FY20" s="1335" t="s">
        <v>11</v>
      </c>
      <c r="FZ20" s="1353" t="s">
        <v>12</v>
      </c>
      <c r="GA20" s="1337"/>
      <c r="GB20" s="1340"/>
      <c r="GC20" s="1339"/>
      <c r="GD20" s="1335" t="s">
        <v>11</v>
      </c>
      <c r="GE20" s="1354" t="s">
        <v>12</v>
      </c>
      <c r="GF20" s="1337"/>
      <c r="GG20" s="1340"/>
      <c r="GH20" s="1388"/>
      <c r="GI20" s="1335" t="s">
        <v>11</v>
      </c>
      <c r="GJ20" s="1354" t="s">
        <v>12</v>
      </c>
      <c r="GK20" s="1337"/>
      <c r="GL20" s="1338"/>
      <c r="GM20" s="1339"/>
      <c r="GN20" s="1342" t="s">
        <v>11</v>
      </c>
      <c r="GO20" s="1353" t="s">
        <v>12</v>
      </c>
      <c r="GP20" s="1337"/>
      <c r="GQ20" s="1340"/>
      <c r="GR20" s="1388"/>
      <c r="GS20" s="1342" t="s">
        <v>11</v>
      </c>
      <c r="GT20" s="1353" t="s">
        <v>12</v>
      </c>
      <c r="GU20" s="1337"/>
      <c r="GV20" s="1338"/>
      <c r="GW20" s="1390"/>
      <c r="GX20" s="600" t="s">
        <v>11</v>
      </c>
      <c r="GY20" s="612" t="s">
        <v>12</v>
      </c>
      <c r="GZ20" s="602"/>
      <c r="HA20" s="603"/>
      <c r="HB20" s="1393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3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498"/>
      <c r="HZ20" s="495"/>
      <c r="IA20" s="1378"/>
      <c r="IB20" s="128" t="s">
        <v>11</v>
      </c>
      <c r="IC20" s="92" t="s">
        <v>12</v>
      </c>
      <c r="ID20" s="498"/>
      <c r="IE20" s="495"/>
      <c r="IF20" s="1378"/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498" t="s">
        <v>1502</v>
      </c>
      <c r="IO20" s="495" t="s">
        <v>545</v>
      </c>
      <c r="IP20" s="1378">
        <v>23</v>
      </c>
      <c r="IQ20" s="825" t="s">
        <v>11</v>
      </c>
      <c r="IR20" s="832" t="s">
        <v>12</v>
      </c>
      <c r="IS20" s="498"/>
      <c r="IT20" s="495"/>
      <c r="IU20" s="1378"/>
      <c r="IV20" s="675"/>
      <c r="IW20" s="80" t="s">
        <v>11</v>
      </c>
      <c r="IX20" s="1671"/>
      <c r="IY20" s="1671"/>
      <c r="IZ20" s="1671"/>
      <c r="JA20" s="1671"/>
      <c r="JB20" s="1671"/>
      <c r="JC20" s="1671"/>
      <c r="JD20" s="1671"/>
      <c r="JE20" s="1671"/>
      <c r="JF20" s="1671"/>
      <c r="JG20" s="1671"/>
      <c r="JH20" s="1695"/>
      <c r="JI20" s="1674"/>
      <c r="JJ20" s="1677"/>
      <c r="JK20" s="1677"/>
      <c r="JL20" s="1677"/>
      <c r="JM20" s="1680"/>
      <c r="JN20" s="1683"/>
      <c r="JO20" s="1683"/>
      <c r="JP20" s="1680"/>
      <c r="JQ20" s="1680"/>
      <c r="JR20" s="1680"/>
      <c r="JS20" s="1674"/>
      <c r="JT20" s="1674"/>
      <c r="JU20" s="1674"/>
      <c r="JV20" s="1674"/>
      <c r="JW20" s="1693"/>
      <c r="JX20" s="80" t="s">
        <v>11</v>
      </c>
      <c r="JY20" s="1691"/>
      <c r="JZ20" s="1691"/>
      <c r="KA20" s="1691"/>
      <c r="KB20" s="1691"/>
      <c r="KC20" s="1691"/>
      <c r="KD20" s="1691"/>
      <c r="KE20" s="1691"/>
      <c r="KF20" s="1691"/>
      <c r="KG20" s="1691"/>
      <c r="KH20" s="1691"/>
      <c r="KI20" s="1691"/>
      <c r="KJ20" s="1668"/>
      <c r="KK20" s="1686"/>
      <c r="KL20" s="1686"/>
      <c r="KM20" s="1686"/>
      <c r="KN20" s="1668"/>
      <c r="KO20" s="1665"/>
      <c r="KP20" s="1665"/>
      <c r="KQ20" s="1668"/>
      <c r="KR20" s="1668"/>
      <c r="KS20" s="1668"/>
      <c r="KT20" s="1668"/>
      <c r="KU20" s="1668"/>
      <c r="KV20" s="1668"/>
      <c r="KW20" s="1668"/>
      <c r="KX20" s="675"/>
      <c r="KY20" s="1693"/>
      <c r="KZ20" s="105" t="s">
        <v>11</v>
      </c>
      <c r="LA20" s="1707"/>
      <c r="LB20" s="1709"/>
      <c r="LC20" s="1707"/>
      <c r="LD20" s="1707"/>
      <c r="LE20" s="1707"/>
      <c r="LF20" s="1707"/>
      <c r="LG20" s="1707"/>
      <c r="LH20" s="1707"/>
      <c r="LI20" s="1707"/>
      <c r="LJ20" s="1707"/>
      <c r="LK20" s="1707"/>
      <c r="LL20" s="1707"/>
      <c r="LM20" s="1709"/>
      <c r="LN20" s="1709"/>
      <c r="LO20" s="1709"/>
      <c r="LP20" s="1709"/>
      <c r="LQ20" s="1707"/>
      <c r="LR20" s="1707"/>
      <c r="LS20" s="1709"/>
      <c r="LT20" s="1709"/>
      <c r="LU20" s="1709"/>
      <c r="LV20" s="1709"/>
      <c r="LW20" s="1709"/>
      <c r="LX20" s="1709"/>
      <c r="LY20" s="1709"/>
      <c r="LZ20" s="1709"/>
      <c r="MA20" s="1709"/>
      <c r="MB20" s="1709"/>
      <c r="MC20" s="1709"/>
      <c r="MD20" s="1709"/>
      <c r="ME20" s="1709"/>
      <c r="MF20" s="1709"/>
      <c r="MG20" s="1707"/>
      <c r="MH20" s="1707"/>
      <c r="MI20" s="1707"/>
      <c r="MJ20" s="1707"/>
      <c r="MK20" s="1709"/>
      <c r="ML20" s="1709"/>
      <c r="MM20" s="1709"/>
      <c r="MN20" s="1709"/>
    </row>
    <row r="21" spans="1:352" s="7" customFormat="1" ht="8.1" customHeight="1" thickBot="1">
      <c r="A21" s="1700"/>
      <c r="B21" s="1701"/>
      <c r="C21" s="1701"/>
      <c r="D21" s="1701"/>
      <c r="E21" s="1702"/>
      <c r="F21" s="123"/>
      <c r="G21" s="89"/>
      <c r="H21" s="1283"/>
      <c r="I21" s="697"/>
      <c r="J21" s="1383"/>
      <c r="K21" s="123"/>
      <c r="L21" s="89"/>
      <c r="M21" s="1283"/>
      <c r="N21" s="697"/>
      <c r="O21" s="1383"/>
      <c r="P21" s="123"/>
      <c r="Q21" s="89"/>
      <c r="R21" s="1283"/>
      <c r="S21" s="697"/>
      <c r="T21" s="1383"/>
      <c r="U21" s="123"/>
      <c r="V21" s="89"/>
      <c r="W21" s="1283"/>
      <c r="X21" s="697"/>
      <c r="Y21" s="1383"/>
      <c r="Z21" s="123"/>
      <c r="AA21" s="89"/>
      <c r="AB21" s="207"/>
      <c r="AC21" s="136"/>
      <c r="AD21" s="144"/>
      <c r="AE21" s="123"/>
      <c r="AF21" s="89"/>
      <c r="AG21" s="207"/>
      <c r="AH21" s="136"/>
      <c r="AI21" s="1373"/>
      <c r="AJ21" s="123"/>
      <c r="AK21" s="89"/>
      <c r="AL21" s="207"/>
      <c r="AM21" s="136"/>
      <c r="AN21" s="1373"/>
      <c r="AO21" s="123"/>
      <c r="AP21" s="89"/>
      <c r="AQ21" s="696"/>
      <c r="AR21" s="697"/>
      <c r="AS21" s="400"/>
      <c r="AT21" s="259"/>
      <c r="AU21" s="89"/>
      <c r="AV21" s="1471"/>
      <c r="AW21" s="136"/>
      <c r="AX21" s="400"/>
      <c r="AY21" s="123"/>
      <c r="AZ21" s="89"/>
      <c r="BA21" s="238"/>
      <c r="BB21" s="141"/>
      <c r="BC21" s="144"/>
      <c r="BD21" s="123"/>
      <c r="BE21" s="89"/>
      <c r="BF21" s="1283"/>
      <c r="BG21" s="697"/>
      <c r="BH21" s="1383"/>
      <c r="BI21" s="123"/>
      <c r="BJ21" s="89"/>
      <c r="BK21" s="207"/>
      <c r="BL21" s="136"/>
      <c r="BM21" s="1373"/>
      <c r="BN21" s="123"/>
      <c r="BO21" s="89"/>
      <c r="BP21" s="1283"/>
      <c r="BQ21" s="697"/>
      <c r="BR21" s="1383"/>
      <c r="BS21" s="123"/>
      <c r="BT21" s="89"/>
      <c r="BU21" s="207"/>
      <c r="BV21" s="136"/>
      <c r="BW21" s="349"/>
      <c r="BX21" s="401"/>
      <c r="BY21" s="402"/>
      <c r="BZ21" s="477"/>
      <c r="CA21" s="478"/>
      <c r="CB21" s="1385"/>
      <c r="CC21" s="123"/>
      <c r="CD21" s="89"/>
      <c r="CE21" s="1283"/>
      <c r="CF21" s="697"/>
      <c r="CG21" s="1383"/>
      <c r="CH21" s="123"/>
      <c r="CI21" s="89"/>
      <c r="CJ21" s="477"/>
      <c r="CK21" s="478"/>
      <c r="CL21" s="1385"/>
      <c r="CM21" s="123"/>
      <c r="CN21" s="89"/>
      <c r="CO21" s="1283"/>
      <c r="CP21" s="697"/>
      <c r="CQ21" s="1383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1283"/>
      <c r="DE21" s="697"/>
      <c r="DF21" s="1383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1283"/>
      <c r="DT21" s="697"/>
      <c r="DU21" s="1383"/>
      <c r="DV21" s="123"/>
      <c r="DW21" s="386"/>
      <c r="DX21" s="477"/>
      <c r="DY21" s="483"/>
      <c r="DZ21" s="144"/>
      <c r="EA21" s="259"/>
      <c r="EB21" s="89"/>
      <c r="EC21" s="1283"/>
      <c r="ED21" s="697"/>
      <c r="EE21" s="1383"/>
      <c r="EF21" s="259"/>
      <c r="EG21" s="89"/>
      <c r="EH21" s="1283"/>
      <c r="EI21" s="697"/>
      <c r="EJ21" s="1383"/>
      <c r="EK21" s="259"/>
      <c r="EL21" s="386"/>
      <c r="EM21" s="1283"/>
      <c r="EN21" s="697"/>
      <c r="EO21" s="1383"/>
      <c r="EP21" s="259"/>
      <c r="EQ21" s="89"/>
      <c r="ER21" s="1283"/>
      <c r="ES21" s="697"/>
      <c r="ET21" s="1383"/>
      <c r="EU21" s="123"/>
      <c r="EV21" s="89"/>
      <c r="EW21" s="238"/>
      <c r="EX21" s="1466"/>
      <c r="EY21" s="349"/>
      <c r="EZ21" s="1335"/>
      <c r="FA21" s="1336"/>
      <c r="FB21" s="1337"/>
      <c r="FC21" s="1343"/>
      <c r="FD21" s="1641"/>
      <c r="FE21" s="1335"/>
      <c r="FF21" s="1336"/>
      <c r="FG21" s="1337"/>
      <c r="FH21" s="1343"/>
      <c r="FI21" s="1388"/>
      <c r="FJ21" s="1335"/>
      <c r="FK21" s="1336"/>
      <c r="FL21" s="1337"/>
      <c r="FM21" s="1343"/>
      <c r="FN21" s="1388"/>
      <c r="FO21" s="1335"/>
      <c r="FP21" s="1336"/>
      <c r="FQ21" s="1337"/>
      <c r="FR21" s="1343"/>
      <c r="FS21" s="1339"/>
      <c r="FT21" s="1335"/>
      <c r="FU21" s="1336"/>
      <c r="FV21" s="1337"/>
      <c r="FW21" s="1343"/>
      <c r="FX21" s="1388"/>
      <c r="FY21" s="1335"/>
      <c r="FZ21" s="1336"/>
      <c r="GA21" s="1337"/>
      <c r="GB21" s="1343"/>
      <c r="GC21" s="1339"/>
      <c r="GD21" s="1335"/>
      <c r="GE21" s="1341"/>
      <c r="GF21" s="1337"/>
      <c r="GG21" s="1343"/>
      <c r="GH21" s="1388"/>
      <c r="GI21" s="1335"/>
      <c r="GJ21" s="1341"/>
      <c r="GK21" s="1337"/>
      <c r="GL21" s="1343"/>
      <c r="GM21" s="1339"/>
      <c r="GN21" s="1342"/>
      <c r="GO21" s="1336"/>
      <c r="GP21" s="1337"/>
      <c r="GQ21" s="1343"/>
      <c r="GR21" s="1388"/>
      <c r="GS21" s="1342"/>
      <c r="GT21" s="1336"/>
      <c r="GU21" s="1337"/>
      <c r="GV21" s="1343"/>
      <c r="GW21" s="1390"/>
      <c r="GX21" s="600"/>
      <c r="GY21" s="601"/>
      <c r="GZ21" s="602"/>
      <c r="HA21" s="603"/>
      <c r="HB21" s="1393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3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498"/>
      <c r="HZ21" s="495"/>
      <c r="IA21" s="1378"/>
      <c r="IB21" s="128"/>
      <c r="IC21" s="89"/>
      <c r="ID21" s="498"/>
      <c r="IE21" s="495"/>
      <c r="IF21" s="1383"/>
      <c r="IG21" s="123"/>
      <c r="IH21" s="89"/>
      <c r="II21" s="498"/>
      <c r="IJ21" s="495"/>
      <c r="IK21" s="144"/>
      <c r="IL21" s="128"/>
      <c r="IM21" s="89"/>
      <c r="IN21" s="498"/>
      <c r="IO21" s="495"/>
      <c r="IP21" s="1383"/>
      <c r="IQ21" s="825"/>
      <c r="IR21" s="826"/>
      <c r="IS21" s="498"/>
      <c r="IT21" s="495"/>
      <c r="IU21" s="1383"/>
      <c r="IV21" s="675"/>
      <c r="IW21" s="80"/>
      <c r="IX21" s="1671"/>
      <c r="IY21" s="1671"/>
      <c r="IZ21" s="1671"/>
      <c r="JA21" s="1671"/>
      <c r="JB21" s="1671"/>
      <c r="JC21" s="1671"/>
      <c r="JD21" s="1671"/>
      <c r="JE21" s="1671"/>
      <c r="JF21" s="1671"/>
      <c r="JG21" s="1671"/>
      <c r="JH21" s="1695"/>
      <c r="JI21" s="1674"/>
      <c r="JJ21" s="1677"/>
      <c r="JK21" s="1677"/>
      <c r="JL21" s="1677"/>
      <c r="JM21" s="1680"/>
      <c r="JN21" s="1683"/>
      <c r="JO21" s="1683"/>
      <c r="JP21" s="1680"/>
      <c r="JQ21" s="1680"/>
      <c r="JR21" s="1680"/>
      <c r="JS21" s="1674"/>
      <c r="JT21" s="1674"/>
      <c r="JU21" s="1674"/>
      <c r="JV21" s="1674"/>
      <c r="JW21" s="1693"/>
      <c r="JX21" s="80"/>
      <c r="JY21" s="1691"/>
      <c r="JZ21" s="1691"/>
      <c r="KA21" s="1691"/>
      <c r="KB21" s="1691"/>
      <c r="KC21" s="1691"/>
      <c r="KD21" s="1691"/>
      <c r="KE21" s="1691"/>
      <c r="KF21" s="1691"/>
      <c r="KG21" s="1691"/>
      <c r="KH21" s="1691"/>
      <c r="KI21" s="1691"/>
      <c r="KJ21" s="1668"/>
      <c r="KK21" s="1686"/>
      <c r="KL21" s="1686"/>
      <c r="KM21" s="1686"/>
      <c r="KN21" s="1668"/>
      <c r="KO21" s="1665"/>
      <c r="KP21" s="1665"/>
      <c r="KQ21" s="1668"/>
      <c r="KR21" s="1668"/>
      <c r="KS21" s="1668"/>
      <c r="KT21" s="1668"/>
      <c r="KU21" s="1668"/>
      <c r="KV21" s="1668"/>
      <c r="KW21" s="1668"/>
      <c r="KX21" s="675"/>
      <c r="KY21" s="1693"/>
      <c r="KZ21" s="105"/>
      <c r="LA21" s="1707"/>
      <c r="LB21" s="1709"/>
      <c r="LC21" s="1707"/>
      <c r="LD21" s="1707"/>
      <c r="LE21" s="1707"/>
      <c r="LF21" s="1707"/>
      <c r="LG21" s="1707"/>
      <c r="LH21" s="1707"/>
      <c r="LI21" s="1707"/>
      <c r="LJ21" s="1707"/>
      <c r="LK21" s="1707"/>
      <c r="LL21" s="1707"/>
      <c r="LM21" s="1709"/>
      <c r="LN21" s="1709"/>
      <c r="LO21" s="1709"/>
      <c r="LP21" s="1709"/>
      <c r="LQ21" s="1707"/>
      <c r="LR21" s="1707"/>
      <c r="LS21" s="1709"/>
      <c r="LT21" s="1709"/>
      <c r="LU21" s="1709"/>
      <c r="LV21" s="1709"/>
      <c r="LW21" s="1709"/>
      <c r="LX21" s="1709"/>
      <c r="LY21" s="1709"/>
      <c r="LZ21" s="1709"/>
      <c r="MA21" s="1709"/>
      <c r="MB21" s="1709"/>
      <c r="MC21" s="1709"/>
      <c r="MD21" s="1709"/>
      <c r="ME21" s="1709"/>
      <c r="MF21" s="1709"/>
      <c r="MG21" s="1707"/>
      <c r="MH21" s="1707"/>
      <c r="MI21" s="1707"/>
      <c r="MJ21" s="1707"/>
      <c r="MK21" s="1709"/>
      <c r="ML21" s="1709"/>
      <c r="MM21" s="1709"/>
      <c r="MN21" s="1709"/>
    </row>
    <row r="22" spans="1:352" s="7" customFormat="1" ht="8.1" customHeight="1" thickBot="1">
      <c r="A22" s="1700"/>
      <c r="B22" s="1701"/>
      <c r="C22" s="1701"/>
      <c r="D22" s="1701"/>
      <c r="E22" s="1702"/>
      <c r="F22" s="124"/>
      <c r="G22" s="90"/>
      <c r="H22" s="170"/>
      <c r="I22" s="137"/>
      <c r="J22" s="1382"/>
      <c r="K22" s="124"/>
      <c r="L22" s="90"/>
      <c r="M22" s="170"/>
      <c r="N22" s="137"/>
      <c r="O22" s="1382"/>
      <c r="P22" s="124"/>
      <c r="Q22" s="90"/>
      <c r="R22" s="170"/>
      <c r="S22" s="137"/>
      <c r="T22" s="1382"/>
      <c r="U22" s="124"/>
      <c r="V22" s="90"/>
      <c r="W22" s="170"/>
      <c r="X22" s="137"/>
      <c r="Y22" s="1382"/>
      <c r="Z22" s="124"/>
      <c r="AA22" s="90"/>
      <c r="AB22" s="208"/>
      <c r="AC22" s="137"/>
      <c r="AD22" s="145"/>
      <c r="AE22" s="124"/>
      <c r="AF22" s="90"/>
      <c r="AG22" s="208"/>
      <c r="AH22" s="137"/>
      <c r="AI22" s="1380"/>
      <c r="AJ22" s="124"/>
      <c r="AK22" s="90"/>
      <c r="AL22" s="208"/>
      <c r="AM22" s="137"/>
      <c r="AN22" s="1380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170"/>
      <c r="BG22" s="137"/>
      <c r="BH22" s="1382"/>
      <c r="BI22" s="124"/>
      <c r="BJ22" s="90"/>
      <c r="BK22" s="208"/>
      <c r="BL22" s="137"/>
      <c r="BM22" s="1380"/>
      <c r="BN22" s="124"/>
      <c r="BO22" s="90"/>
      <c r="BP22" s="170"/>
      <c r="BQ22" s="137"/>
      <c r="BR22" s="1382"/>
      <c r="BS22" s="124"/>
      <c r="BT22" s="90"/>
      <c r="BU22" s="208"/>
      <c r="BV22" s="137"/>
      <c r="BW22" s="350"/>
      <c r="BX22" s="404"/>
      <c r="BY22" s="407"/>
      <c r="BZ22" s="479"/>
      <c r="CA22" s="480"/>
      <c r="CB22" s="1386"/>
      <c r="CC22" s="124"/>
      <c r="CD22" s="90"/>
      <c r="CE22" s="170"/>
      <c r="CF22" s="137"/>
      <c r="CG22" s="1382"/>
      <c r="CH22" s="124"/>
      <c r="CI22" s="90"/>
      <c r="CJ22" s="479"/>
      <c r="CK22" s="480"/>
      <c r="CL22" s="1386"/>
      <c r="CM22" s="124"/>
      <c r="CN22" s="90"/>
      <c r="CO22" s="170"/>
      <c r="CP22" s="137"/>
      <c r="CQ22" s="1382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170"/>
      <c r="DE22" s="137"/>
      <c r="DF22" s="1382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170"/>
      <c r="DT22" s="137"/>
      <c r="DU22" s="1382"/>
      <c r="DV22" s="124"/>
      <c r="DW22" s="109"/>
      <c r="DX22" s="479"/>
      <c r="DY22" s="480"/>
      <c r="DZ22" s="145"/>
      <c r="EA22" s="260"/>
      <c r="EB22" s="90"/>
      <c r="EC22" s="170"/>
      <c r="ED22" s="137"/>
      <c r="EE22" s="1382"/>
      <c r="EF22" s="260"/>
      <c r="EG22" s="109"/>
      <c r="EH22" s="170"/>
      <c r="EI22" s="137"/>
      <c r="EJ22" s="1382"/>
      <c r="EK22" s="260"/>
      <c r="EL22" s="109"/>
      <c r="EM22" s="170"/>
      <c r="EN22" s="137"/>
      <c r="EO22" s="1382"/>
      <c r="EP22" s="260"/>
      <c r="EQ22" s="90"/>
      <c r="ER22" s="170"/>
      <c r="ES22" s="137"/>
      <c r="ET22" s="1382"/>
      <c r="EU22" s="124"/>
      <c r="EV22" s="90"/>
      <c r="EW22" s="346"/>
      <c r="EX22" s="417"/>
      <c r="EY22" s="350"/>
      <c r="EZ22" s="1344"/>
      <c r="FA22" s="1350"/>
      <c r="FB22" s="1642"/>
      <c r="FC22" s="1346"/>
      <c r="FD22" s="1643"/>
      <c r="FE22" s="1344"/>
      <c r="FF22" s="1350"/>
      <c r="FG22" s="1347"/>
      <c r="FH22" s="1346"/>
      <c r="FI22" s="1389"/>
      <c r="FJ22" s="1344"/>
      <c r="FK22" s="1350"/>
      <c r="FL22" s="1347"/>
      <c r="FM22" s="1346"/>
      <c r="FN22" s="1348"/>
      <c r="FO22" s="1344"/>
      <c r="FP22" s="1350"/>
      <c r="FQ22" s="1347"/>
      <c r="FR22" s="1346"/>
      <c r="FS22" s="1348"/>
      <c r="FT22" s="1344"/>
      <c r="FU22" s="1350"/>
      <c r="FV22" s="1347"/>
      <c r="FW22" s="1346"/>
      <c r="FX22" s="1389"/>
      <c r="FY22" s="1344"/>
      <c r="FZ22" s="1350"/>
      <c r="GA22" s="1347"/>
      <c r="GB22" s="1346"/>
      <c r="GC22" s="1348"/>
      <c r="GD22" s="1344"/>
      <c r="GE22" s="1345"/>
      <c r="GF22" s="1347"/>
      <c r="GG22" s="1346"/>
      <c r="GH22" s="1389"/>
      <c r="GI22" s="1344"/>
      <c r="GJ22" s="1345"/>
      <c r="GK22" s="1347"/>
      <c r="GL22" s="1346"/>
      <c r="GM22" s="1348"/>
      <c r="GN22" s="1349"/>
      <c r="GO22" s="1350"/>
      <c r="GP22" s="1347"/>
      <c r="GQ22" s="1346"/>
      <c r="GR22" s="1389"/>
      <c r="GS22" s="1349"/>
      <c r="GT22" s="1350"/>
      <c r="GU22" s="1347"/>
      <c r="GV22" s="1346"/>
      <c r="GW22" s="1389"/>
      <c r="GX22" s="605"/>
      <c r="GY22" s="610"/>
      <c r="GZ22" s="607"/>
      <c r="HA22" s="607"/>
      <c r="HB22" s="1394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4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499"/>
      <c r="HZ22" s="499"/>
      <c r="IA22" s="1382"/>
      <c r="IB22" s="126"/>
      <c r="IC22" s="90"/>
      <c r="ID22" s="499"/>
      <c r="IE22" s="499"/>
      <c r="IF22" s="1395"/>
      <c r="IG22" s="124"/>
      <c r="IH22" s="90"/>
      <c r="II22" s="499"/>
      <c r="IJ22" s="499"/>
      <c r="IK22" s="145"/>
      <c r="IL22" s="126"/>
      <c r="IM22" s="90"/>
      <c r="IN22" s="499"/>
      <c r="IO22" s="499"/>
      <c r="IP22" s="1395"/>
      <c r="IQ22" s="827"/>
      <c r="IR22" s="830"/>
      <c r="IS22" s="499"/>
      <c r="IT22" s="499"/>
      <c r="IU22" s="1395"/>
      <c r="IV22" s="675"/>
      <c r="IW22" s="81"/>
      <c r="IX22" s="1672"/>
      <c r="IY22" s="1672"/>
      <c r="IZ22" s="1672"/>
      <c r="JA22" s="1672"/>
      <c r="JB22" s="1672"/>
      <c r="JC22" s="1672"/>
      <c r="JD22" s="1672"/>
      <c r="JE22" s="1672"/>
      <c r="JF22" s="1672"/>
      <c r="JG22" s="1672"/>
      <c r="JH22" s="1696"/>
      <c r="JI22" s="1675"/>
      <c r="JJ22" s="1678"/>
      <c r="JK22" s="1678"/>
      <c r="JL22" s="1678"/>
      <c r="JM22" s="1681"/>
      <c r="JN22" s="1684"/>
      <c r="JO22" s="1684"/>
      <c r="JP22" s="1681"/>
      <c r="JQ22" s="1681"/>
      <c r="JR22" s="1681"/>
      <c r="JS22" s="1675"/>
      <c r="JT22" s="1675"/>
      <c r="JU22" s="1675"/>
      <c r="JV22" s="1675"/>
      <c r="JW22" s="1693"/>
      <c r="JX22" s="81"/>
      <c r="JY22" s="1692"/>
      <c r="JZ22" s="1692"/>
      <c r="KA22" s="1692"/>
      <c r="KB22" s="1692"/>
      <c r="KC22" s="1692"/>
      <c r="KD22" s="1692"/>
      <c r="KE22" s="1692"/>
      <c r="KF22" s="1692"/>
      <c r="KG22" s="1692"/>
      <c r="KH22" s="1692"/>
      <c r="KI22" s="1692"/>
      <c r="KJ22" s="1669"/>
      <c r="KK22" s="1687"/>
      <c r="KL22" s="1687"/>
      <c r="KM22" s="1687"/>
      <c r="KN22" s="1669"/>
      <c r="KO22" s="1666"/>
      <c r="KP22" s="1666"/>
      <c r="KQ22" s="1669"/>
      <c r="KR22" s="1669"/>
      <c r="KS22" s="1669"/>
      <c r="KT22" s="1669"/>
      <c r="KU22" s="1669"/>
      <c r="KV22" s="1669"/>
      <c r="KW22" s="1669"/>
      <c r="KX22" s="675"/>
      <c r="KY22" s="1693"/>
      <c r="KZ22" s="106"/>
      <c r="LA22" s="1708"/>
      <c r="LB22" s="1709"/>
      <c r="LC22" s="1708"/>
      <c r="LD22" s="1708"/>
      <c r="LE22" s="1708"/>
      <c r="LF22" s="1708"/>
      <c r="LG22" s="1708"/>
      <c r="LH22" s="1708"/>
      <c r="LI22" s="1708"/>
      <c r="LJ22" s="1708"/>
      <c r="LK22" s="1708"/>
      <c r="LL22" s="1708"/>
      <c r="LM22" s="1709"/>
      <c r="LN22" s="1709"/>
      <c r="LO22" s="1709"/>
      <c r="LP22" s="1709"/>
      <c r="LQ22" s="1708"/>
      <c r="LR22" s="1708"/>
      <c r="LS22" s="1709"/>
      <c r="LT22" s="1709"/>
      <c r="LU22" s="1709"/>
      <c r="LV22" s="1709"/>
      <c r="LW22" s="1709"/>
      <c r="LX22" s="1709"/>
      <c r="LY22" s="1709"/>
      <c r="LZ22" s="1709"/>
      <c r="MA22" s="1709"/>
      <c r="MB22" s="1709"/>
      <c r="MC22" s="1709"/>
      <c r="MD22" s="1709"/>
      <c r="ME22" s="1709"/>
      <c r="MF22" s="1709"/>
      <c r="MG22" s="1708"/>
      <c r="MH22" s="1708"/>
      <c r="MI22" s="1708"/>
      <c r="MJ22" s="1708"/>
      <c r="MK22" s="1709"/>
      <c r="ML22" s="1709"/>
      <c r="MM22" s="1709"/>
      <c r="MN22" s="1709"/>
    </row>
    <row r="23" spans="1:352" s="7" customFormat="1" ht="8.1" customHeight="1" thickBot="1">
      <c r="A23" s="1700"/>
      <c r="B23" s="1701"/>
      <c r="C23" s="1701"/>
      <c r="D23" s="1701"/>
      <c r="E23" s="1702"/>
      <c r="F23" s="122"/>
      <c r="G23" s="91"/>
      <c r="H23" s="1282"/>
      <c r="I23" s="695"/>
      <c r="J23" s="1381"/>
      <c r="K23" s="122"/>
      <c r="L23" s="91"/>
      <c r="M23" s="1282"/>
      <c r="N23" s="695"/>
      <c r="O23" s="1381"/>
      <c r="P23" s="122"/>
      <c r="Q23" s="91"/>
      <c r="R23" s="1282"/>
      <c r="S23" s="695"/>
      <c r="T23" s="1381"/>
      <c r="U23" s="122"/>
      <c r="V23" s="91"/>
      <c r="W23" s="1282"/>
      <c r="X23" s="695"/>
      <c r="Y23" s="1381"/>
      <c r="Z23" s="122"/>
      <c r="AA23" s="91"/>
      <c r="AB23" s="205"/>
      <c r="AC23" s="135"/>
      <c r="AD23" s="143"/>
      <c r="AE23" s="122"/>
      <c r="AF23" s="91"/>
      <c r="AG23" s="205"/>
      <c r="AH23" s="135"/>
      <c r="AI23" s="1379"/>
      <c r="AJ23" s="122"/>
      <c r="AK23" s="91"/>
      <c r="AL23" s="205"/>
      <c r="AM23" s="135"/>
      <c r="AN23" s="1379"/>
      <c r="AO23" s="122"/>
      <c r="AP23" s="91"/>
      <c r="AQ23" s="1468"/>
      <c r="AR23" s="695"/>
      <c r="AS23" s="397"/>
      <c r="AT23" s="258"/>
      <c r="AU23" s="91"/>
      <c r="AV23" s="1470"/>
      <c r="AW23" s="135"/>
      <c r="AX23" s="397"/>
      <c r="AY23" s="122"/>
      <c r="AZ23" s="91"/>
      <c r="BA23" s="429"/>
      <c r="BB23" s="209"/>
      <c r="BC23" s="143"/>
      <c r="BD23" s="122"/>
      <c r="BE23" s="91"/>
      <c r="BF23" s="1282"/>
      <c r="BG23" s="695"/>
      <c r="BH23" s="1381"/>
      <c r="BI23" s="122"/>
      <c r="BJ23" s="91"/>
      <c r="BK23" s="205"/>
      <c r="BL23" s="135"/>
      <c r="BM23" s="1379"/>
      <c r="BN23" s="122"/>
      <c r="BO23" s="91"/>
      <c r="BP23" s="1282"/>
      <c r="BQ23" s="695"/>
      <c r="BR23" s="1381"/>
      <c r="BS23" s="122"/>
      <c r="BT23" s="91"/>
      <c r="BU23" s="205"/>
      <c r="BV23" s="135"/>
      <c r="BW23" s="348"/>
      <c r="BX23" s="398"/>
      <c r="BY23" s="408"/>
      <c r="BZ23" s="396"/>
      <c r="CA23" s="481"/>
      <c r="CB23" s="1384"/>
      <c r="CC23" s="122"/>
      <c r="CD23" s="91"/>
      <c r="CE23" s="1282"/>
      <c r="CF23" s="695"/>
      <c r="CG23" s="1381"/>
      <c r="CH23" s="122"/>
      <c r="CI23" s="91"/>
      <c r="CJ23" s="396"/>
      <c r="CK23" s="481"/>
      <c r="CL23" s="1384"/>
      <c r="CM23" s="122"/>
      <c r="CN23" s="91"/>
      <c r="CO23" s="1282"/>
      <c r="CP23" s="695"/>
      <c r="CQ23" s="1381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1282"/>
      <c r="DE23" s="695"/>
      <c r="DF23" s="1381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1282"/>
      <c r="DT23" s="695"/>
      <c r="DU23" s="1381"/>
      <c r="DV23" s="122"/>
      <c r="DW23" s="387"/>
      <c r="DX23" s="396"/>
      <c r="DY23" s="481"/>
      <c r="DZ23" s="143"/>
      <c r="EA23" s="258"/>
      <c r="EB23" s="91"/>
      <c r="EC23" s="1282"/>
      <c r="ED23" s="695"/>
      <c r="EE23" s="1381"/>
      <c r="EF23" s="258"/>
      <c r="EG23" s="110"/>
      <c r="EH23" s="1282"/>
      <c r="EI23" s="695"/>
      <c r="EJ23" s="1381"/>
      <c r="EK23" s="258"/>
      <c r="EL23" s="387"/>
      <c r="EM23" s="1282"/>
      <c r="EN23" s="695"/>
      <c r="EO23" s="1381"/>
      <c r="EP23" s="258"/>
      <c r="EQ23" s="91"/>
      <c r="ER23" s="1282"/>
      <c r="ES23" s="695"/>
      <c r="ET23" s="1381"/>
      <c r="EU23" s="122"/>
      <c r="EV23" s="91"/>
      <c r="EW23" s="351"/>
      <c r="EX23" s="416"/>
      <c r="EY23" s="348"/>
      <c r="EZ23" s="1326"/>
      <c r="FA23" s="1351"/>
      <c r="FB23" s="1328"/>
      <c r="FC23" s="1329"/>
      <c r="FD23" s="1640"/>
      <c r="FE23" s="1326"/>
      <c r="FF23" s="1351"/>
      <c r="FG23" s="1328"/>
      <c r="FH23" s="1329"/>
      <c r="FI23" s="1387"/>
      <c r="FJ23" s="1326"/>
      <c r="FK23" s="1351"/>
      <c r="FL23" s="1328"/>
      <c r="FM23" s="1329"/>
      <c r="FN23" s="1331"/>
      <c r="FO23" s="1326"/>
      <c r="FP23" s="1351"/>
      <c r="FQ23" s="1332"/>
      <c r="FR23" s="1329"/>
      <c r="FS23" s="1331"/>
      <c r="FT23" s="1326"/>
      <c r="FU23" s="1351"/>
      <c r="FV23" s="1328"/>
      <c r="FW23" s="1329"/>
      <c r="FX23" s="1387"/>
      <c r="FY23" s="1326"/>
      <c r="FZ23" s="1351"/>
      <c r="GA23" s="1328"/>
      <c r="GB23" s="1329"/>
      <c r="GC23" s="1331"/>
      <c r="GD23" s="1326"/>
      <c r="GE23" s="1352"/>
      <c r="GF23" s="1328"/>
      <c r="GG23" s="1329"/>
      <c r="GH23" s="1387"/>
      <c r="GI23" s="1326"/>
      <c r="GJ23" s="1352"/>
      <c r="GK23" s="1328"/>
      <c r="GL23" s="1329"/>
      <c r="GM23" s="1331"/>
      <c r="GN23" s="1334"/>
      <c r="GO23" s="1351"/>
      <c r="GP23" s="1328"/>
      <c r="GQ23" s="1329"/>
      <c r="GR23" s="1387"/>
      <c r="GS23" s="1334"/>
      <c r="GT23" s="1351"/>
      <c r="GU23" s="1328"/>
      <c r="GV23" s="1329"/>
      <c r="GW23" s="1391"/>
      <c r="GX23" s="595"/>
      <c r="GY23" s="611"/>
      <c r="GZ23" s="597"/>
      <c r="HA23" s="598"/>
      <c r="HB23" s="1392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2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496"/>
      <c r="HZ23" s="497"/>
      <c r="IA23" s="1381"/>
      <c r="IB23" s="127"/>
      <c r="IC23" s="91"/>
      <c r="ID23" s="496"/>
      <c r="IE23" s="497"/>
      <c r="IF23" s="1381"/>
      <c r="IG23" s="122"/>
      <c r="IH23" s="91"/>
      <c r="II23" s="496"/>
      <c r="IJ23" s="497"/>
      <c r="IK23" s="143"/>
      <c r="IL23" s="127"/>
      <c r="IM23" s="91"/>
      <c r="IN23" s="496"/>
      <c r="IO23" s="497"/>
      <c r="IP23" s="1381"/>
      <c r="IQ23" s="823"/>
      <c r="IR23" s="831"/>
      <c r="IS23" s="496"/>
      <c r="IT23" s="497"/>
      <c r="IU23" s="1381"/>
      <c r="IV23" s="675"/>
      <c r="IW23" s="79"/>
      <c r="IX23" s="1670">
        <f t="shared" ref="IX23" si="163">COUNTIF($F23:$IU26,"=CSB 13")</f>
        <v>0</v>
      </c>
      <c r="IY23" s="1670">
        <f t="shared" ref="IY23" si="164">COUNTIF($F23:$IU26,"=CSB 16")</f>
        <v>0</v>
      </c>
      <c r="IZ23" s="1670">
        <f t="shared" ref="IZ23" si="165">COUNTIF($F23:$IU26,"=CSB 24")</f>
        <v>0</v>
      </c>
      <c r="JA23" s="1670">
        <f t="shared" ref="JA23" si="166">COUNTIF($F23:$IU26,"=CSB 23")</f>
        <v>0</v>
      </c>
      <c r="JB23" s="1670">
        <f t="shared" ref="JB23" si="167">COUNTIF($F23:$IU26,"=CSB 3")</f>
        <v>0</v>
      </c>
      <c r="JC23" s="1670">
        <f t="shared" ref="JC23" si="168">COUNTIF($F23:$IU26,"=CSB 4")</f>
        <v>0</v>
      </c>
      <c r="JD23" s="1670">
        <f t="shared" ref="JD23" si="169">COUNTIF($F23:$IU26,"=CSB 5")</f>
        <v>0</v>
      </c>
      <c r="JE23" s="1670">
        <f t="shared" ref="JE23" si="170">COUNTIF($F23:$IU26,"=CSB 28")</f>
        <v>0</v>
      </c>
      <c r="JF23" s="1670">
        <f t="shared" ref="JF23" si="171">COUNTIF($F23:$IU26,"B1")</f>
        <v>0</v>
      </c>
      <c r="JG23" s="1670">
        <f t="shared" ref="JG23" si="172">COUNTIF($F23:$IU26,"B2")</f>
        <v>0</v>
      </c>
      <c r="JH23" s="1694">
        <f t="shared" ref="JH23" si="173">COUNTIF($F23:$IU26,"B4")</f>
        <v>0</v>
      </c>
      <c r="JI23" s="1673">
        <f t="shared" ref="JI23" si="174">COUNTIF($F23:$IU26,"11")</f>
        <v>0</v>
      </c>
      <c r="JJ23" s="1676">
        <f t="shared" ref="JJ23" si="175">COUNTIF($F23:$IU26,"13")</f>
        <v>0</v>
      </c>
      <c r="JK23" s="1676">
        <f t="shared" ref="JK23" si="176">COUNTIF($F23:$IU26,"=14")</f>
        <v>0</v>
      </c>
      <c r="JL23" s="1676">
        <f t="shared" ref="JL23" si="177">COUNTIF($F23:$IU26,"=16")</f>
        <v>0</v>
      </c>
      <c r="JM23" s="1679">
        <f t="shared" ref="JM23" si="178">COUNTIF($F23:$IU26,"=22")</f>
        <v>0</v>
      </c>
      <c r="JN23" s="1682">
        <f t="shared" ref="JN23" si="179">COUNTIF($F23:$IU26,"=23")</f>
        <v>1</v>
      </c>
      <c r="JO23" s="1682">
        <f t="shared" ref="JO23" si="180">COUNTIF($F23:$IU26,"=24")</f>
        <v>0</v>
      </c>
      <c r="JP23" s="1679">
        <f t="shared" ref="JP23" si="181">COUNTIF($F23:$IU26,"=25")</f>
        <v>0</v>
      </c>
      <c r="JQ23" s="1679">
        <f t="shared" ref="JQ23" si="182">COUNTIF($F23:$IU26,"=26")</f>
        <v>0</v>
      </c>
      <c r="JR23" s="1679">
        <f t="shared" ref="JR23" si="183">COUNTIF($F23:$IU26,"=31")</f>
        <v>0</v>
      </c>
      <c r="JS23" s="1673">
        <f t="shared" ref="JS23" si="184">COUNTIF($F23:$IU26,"=32")</f>
        <v>0</v>
      </c>
      <c r="JT23" s="1673">
        <f t="shared" si="0"/>
        <v>0</v>
      </c>
      <c r="JU23" s="1673">
        <f t="shared" ref="JU23" si="185">COUNTIF($F23:$IU26,"=35")</f>
        <v>0</v>
      </c>
      <c r="JV23" s="1673">
        <f t="shared" ref="JV23" si="186">COUNTIF($F23:$IU26,"=36")</f>
        <v>0</v>
      </c>
      <c r="JW23" s="1693">
        <f>COUNTIF($F23:$JO26,"=34")</f>
        <v>0</v>
      </c>
      <c r="JX23" s="79"/>
      <c r="JY23" s="1690" t="str">
        <f t="shared" ref="JY23" si="187">IF(COUNTIF($F23:$IU26,"=CSB 13")&gt;0,"X"," ")</f>
        <v xml:space="preserve"> </v>
      </c>
      <c r="JZ23" s="1690" t="str">
        <f t="shared" ref="JZ23" si="188">IF(COUNTIF($F23:$IU26,"=CSB 16")&gt;0,"X"," ")</f>
        <v xml:space="preserve"> </v>
      </c>
      <c r="KA23" s="1690" t="str">
        <f t="shared" ref="KA23" si="189">IF(COUNTIF($F23:$IU26,"=CSB 24")&gt;0,"X"," ")</f>
        <v xml:space="preserve"> </v>
      </c>
      <c r="KB23" s="1690" t="str">
        <f t="shared" ref="KB23" si="190">IF(COUNTIF($F23:$IU26,"=CSB 23")&gt;0,"X"," ")</f>
        <v xml:space="preserve"> </v>
      </c>
      <c r="KC23" s="1690" t="str">
        <f t="shared" ref="KC23" si="191">IF(COUNTIF($F23:$IU26,"=CSB 3")&gt;0,"X"," ")</f>
        <v xml:space="preserve"> </v>
      </c>
      <c r="KD23" s="1690" t="str">
        <f t="shared" ref="KD23" si="192">IF(COUNTIF($F23:$IU26,"=CSB 4")&gt;0,"X"," ")</f>
        <v xml:space="preserve"> </v>
      </c>
      <c r="KE23" s="1690" t="str">
        <f t="shared" ref="KE23" si="193">IF(COUNTIF($F23:$IU26,"=CSB 5")&gt;0,"X"," ")</f>
        <v xml:space="preserve"> </v>
      </c>
      <c r="KF23" s="1690" t="str">
        <f t="shared" ref="KF23" si="194">IF(COUNTIF($F23:$IU26,"=CSB 28")&gt;0,"X"," ")</f>
        <v xml:space="preserve"> </v>
      </c>
      <c r="KG23" s="1690" t="str">
        <f t="shared" ref="KG23" si="195">IF(COUNTIF($F23:$IU26,"=B1")&gt;0,"X"," ")</f>
        <v xml:space="preserve"> </v>
      </c>
      <c r="KH23" s="1690" t="str">
        <f t="shared" ref="KH23" si="196">IF(COUNTIF($F23:$IU26,"=B2")&gt;0,"X"," ")</f>
        <v xml:space="preserve"> </v>
      </c>
      <c r="KI23" s="1690" t="str">
        <f t="shared" ref="KI23" si="197">IF(COUNTIF($F23:$IU26,"=B4")&gt;0,"X"," ")</f>
        <v xml:space="preserve"> </v>
      </c>
      <c r="KJ23" s="1667" t="str">
        <f t="shared" ref="KJ23" si="198">IF(COUNTIF($F23:$IU26,"=11")&gt;0,"X"," ")</f>
        <v xml:space="preserve"> </v>
      </c>
      <c r="KK23" s="1685" t="str">
        <f t="shared" ref="KK23" si="199">IF(COUNTIF($F23:$IU26,"=13")&gt;0,"X"," ")</f>
        <v xml:space="preserve"> </v>
      </c>
      <c r="KL23" s="1685" t="str">
        <f t="shared" ref="KL23" si="200">IF(COUNTIF($F23:$IU26,"=14")&gt;0,"X"," ")</f>
        <v xml:space="preserve"> </v>
      </c>
      <c r="KM23" s="1685" t="str">
        <f t="shared" ref="KM23" si="201">IF(COUNTIF($F23:$IU26,"=16")&gt;0,"X"," ")</f>
        <v xml:space="preserve"> </v>
      </c>
      <c r="KN23" s="1667" t="str">
        <f t="shared" ref="KN23" si="202">IF(COUNTIF($F23:$IU26,"=22")&gt;0,"X"," ")</f>
        <v xml:space="preserve"> </v>
      </c>
      <c r="KO23" s="1664" t="str">
        <f t="shared" ref="KO23" si="203">IF(COUNTIF($F23:$IU26,"=23")&gt;0,"X"," ")</f>
        <v>X</v>
      </c>
      <c r="KP23" s="1664" t="str">
        <f t="shared" ref="KP23" si="204">IF(COUNTIF($F23:$IU26,"=24")&gt;0,"X"," ")</f>
        <v xml:space="preserve"> </v>
      </c>
      <c r="KQ23" s="1667" t="str">
        <f t="shared" ref="KQ23" si="205">IF(COUNTIF($F23:$IU26,"=25")&gt;0,"X"," ")</f>
        <v xml:space="preserve"> </v>
      </c>
      <c r="KR23" s="1667" t="str">
        <f t="shared" ref="KR23" si="206">IF(COUNTIF($F23:$IU26,"=26")&gt;0,"X"," ")</f>
        <v xml:space="preserve"> </v>
      </c>
      <c r="KS23" s="1667" t="str">
        <f t="shared" ref="KS23" si="207">IF(COUNTIF($F23:$IU26,"=31")&gt;0,"X"," ")</f>
        <v xml:space="preserve"> </v>
      </c>
      <c r="KT23" s="1667" t="str">
        <f t="shared" ref="KT23" si="208">IF(COUNTIF($F23:$IU26,"=32")&gt;0,"X"," ")</f>
        <v xml:space="preserve"> </v>
      </c>
      <c r="KU23" s="1667" t="str">
        <f t="shared" ref="KU23" si="209">IF(COUNTIF($F23:$IU26,"=34")&gt;0,"X"," ")</f>
        <v xml:space="preserve"> </v>
      </c>
      <c r="KV23" s="1667" t="str">
        <f t="shared" ref="KV23" si="210">IF(COUNTIF($F23:$IU26,"=35")&gt;0,"X"," ")</f>
        <v xml:space="preserve"> </v>
      </c>
      <c r="KW23" s="1667" t="str">
        <f t="shared" ref="KW23" si="211">IF(COUNTIF($F23:$IU26,"=36")&gt;0,"X"," ")</f>
        <v xml:space="preserve"> </v>
      </c>
      <c r="KX23" s="675"/>
      <c r="KY23" s="1693">
        <f>COUNTIF($F23:$KX26,"=34")</f>
        <v>0</v>
      </c>
      <c r="KZ23" s="104"/>
      <c r="LA23" s="1706" t="str">
        <f>IF(COUNTIF($F23:$IU26,"=H.Prus")&gt;0,"Z"," ")</f>
        <v xml:space="preserve"> </v>
      </c>
      <c r="LB23" s="1709" t="str">
        <f>IF(COUNTIF($F23:$IU26,"=M.Bojarowski")&gt;0,"Z"," ")</f>
        <v xml:space="preserve"> </v>
      </c>
      <c r="LC23" s="1706" t="str">
        <f>IF(COUNTIF($F23:$IU26,"=M.Marcinkiewicz")&gt;0,"Z"," ")</f>
        <v xml:space="preserve"> </v>
      </c>
      <c r="LD23" s="1706" t="str">
        <f>IF(COUNTIF($F23:$IU26,"=K.Cis")&gt;0,"Z"," ")</f>
        <v xml:space="preserve"> </v>
      </c>
      <c r="LE23" s="1706" t="str">
        <f>IF(COUNTIF($F23:$IU26,"=Z.Tomczykowski")&gt;0,"Z"," ")</f>
        <v xml:space="preserve"> </v>
      </c>
      <c r="LF23" s="1706" t="str">
        <f>IF(COUNTIF($F23:$IU26,"=K.Choroszko")&gt;0,"Z"," ")</f>
        <v xml:space="preserve"> </v>
      </c>
      <c r="LG23" s="1706" t="str">
        <f>IF(COUNTIF($F23:$IU26,"=T.Nosowicz")&gt;0,"Z"," ")</f>
        <v xml:space="preserve"> </v>
      </c>
      <c r="LH23" s="1706" t="str">
        <f>IF(COUNTIF($F23:$IU26,"=A.Miściur-Kaszyńska")&gt;0,"Z"," ")</f>
        <v xml:space="preserve"> </v>
      </c>
      <c r="LI23" s="1706" t="str">
        <f t="shared" ref="LI23" si="212">IF(COUNTIF($F23:$IU26,"=A.Gliwiński")&gt;0,"Z"," ")</f>
        <v xml:space="preserve"> </v>
      </c>
      <c r="LJ23" s="1706" t="str">
        <f>IF(COUNTIF($F23:$IU26,"=K.Kiejdo")&gt;0,"Z"," ")</f>
        <v xml:space="preserve"> </v>
      </c>
      <c r="LK23" s="1706" t="str">
        <f>IF(COUNTIF($F23:$IU26,"=M.Kieżun")&gt;0,"Z"," ")</f>
        <v xml:space="preserve"> </v>
      </c>
      <c r="LL23" s="1706" t="str">
        <f>IF(COUNTIF($F23:$IU26,"=I.Cymańska-Kasprzyk")&gt;0,"Z"," ")</f>
        <v xml:space="preserve"> </v>
      </c>
      <c r="LM23" s="1709" t="str">
        <f>IF(COUNTIF($F23:$IU26,"=M.Choroszko")&gt;0,"Z"," ")</f>
        <v xml:space="preserve"> </v>
      </c>
      <c r="LN23" s="1709" t="str">
        <f>IF(COUNTIF($F23:$IU26,"=M.Grzyb")&gt;0,"Z"," ")</f>
        <v xml:space="preserve"> </v>
      </c>
      <c r="LO23" s="1709" t="str">
        <f>IF(COUNTIF($F23:$IU26,"=A.Muż")&gt;0,"Z"," ")</f>
        <v xml:space="preserve"> </v>
      </c>
      <c r="LP23" s="1709" t="str">
        <f>IF(COUNTIF($F23:$IU26,"=E.Kicka")&gt;0,"Z"," ")</f>
        <v xml:space="preserve"> </v>
      </c>
      <c r="LQ23" s="1706" t="str">
        <f>IF(COUNTIF($F23:$IU26,"=M.Gregorczyk")&gt;0,"Z"," ")</f>
        <v xml:space="preserve"> </v>
      </c>
      <c r="LR23" s="1706" t="str">
        <f>IF(COUNTIF($F23:$IU26,"=M.Szonert")&gt;0,"Z"," ")</f>
        <v xml:space="preserve"> </v>
      </c>
      <c r="LS23" s="1709" t="str">
        <f>IF(COUNTIF($F23:$IU26,"=E.Ciarciński")&gt;0,"Z"," ")</f>
        <v xml:space="preserve"> </v>
      </c>
      <c r="LT23" s="1709" t="str">
        <f>IF(COUNTIF($F23:$IU26,"=M.Czajka")&gt;0,"Z"," ")</f>
        <v xml:space="preserve"> </v>
      </c>
      <c r="LU23" s="1709" t="str">
        <f t="shared" ref="LU23" si="213">IF(COUNTIF($F23:$IU26,"=J.Łukaszewicz")&gt;0,"Z"," ")</f>
        <v xml:space="preserve"> </v>
      </c>
      <c r="LV23" s="1709" t="str">
        <f>IF(COUNTIF($F23:$IU26,"=K.Piotrowicz")&gt;0,"Z"," ")</f>
        <v xml:space="preserve"> </v>
      </c>
      <c r="LW23" s="1709" t="str">
        <f>IF(COUNTIF($F23:$IU26,"=A.Tychek")&gt;0,"Z"," ")</f>
        <v xml:space="preserve"> </v>
      </c>
      <c r="LX23" s="1709" t="str">
        <f>IF(COUNTIF($F23:$IU26,"=R.Sokulski")&gt;0,"Z"," ")</f>
        <v>Z</v>
      </c>
      <c r="LY23" s="1709" t="str">
        <f>IF(COUNTIF($F23:$IU26,"=S.Piotrowska")&gt;0,"Z"," ")</f>
        <v xml:space="preserve"> </v>
      </c>
      <c r="LZ23" s="1709" t="str">
        <f>IF(COUNTIF($F23:$IU26,"=J.Gregorczuk")&gt;0,"Z"," ")</f>
        <v xml:space="preserve"> </v>
      </c>
      <c r="MA23" s="1709" t="str">
        <f>IF(COUNTIF($F23:$IU26,"=A.Marciniak")&gt;0,"Z"," ")</f>
        <v xml:space="preserve"> </v>
      </c>
      <c r="MB23" s="1709" t="str">
        <f>IF(COUNTIF($F23:$IU26,"=I.Ogulewicz")&gt;0,"Z"," ")</f>
        <v xml:space="preserve"> </v>
      </c>
      <c r="MC23" s="1709" t="str">
        <f>IF(COUNTIF($F23:$IU26,"=R.Przęczek")&gt;0,"Z"," ")</f>
        <v xml:space="preserve"> </v>
      </c>
      <c r="MD23" s="1709" t="str">
        <f>IF(COUNTIF($F23:$IU26,"=D.Ławecka-Bednarska")&gt;0,"Z"," ")</f>
        <v xml:space="preserve"> </v>
      </c>
      <c r="ME23" s="1709" t="str">
        <f>IF(COUNTIF($F23:$IU26,"=K.Nossek")&gt;0,"Z"," ")</f>
        <v xml:space="preserve"> </v>
      </c>
      <c r="MF23" s="1709" t="str">
        <f>IF(COUNTIF($F23:$IU26,"=M.Lipiński")&gt;0,"Z"," ")</f>
        <v xml:space="preserve"> </v>
      </c>
      <c r="MG23" s="1706" t="str">
        <f t="shared" ref="MG23" si="214">IF(COUNTIF($F23:$IU26,"=H.Libuda")&gt;0,"Z"," ")</f>
        <v xml:space="preserve"> </v>
      </c>
      <c r="MH23" s="1706" t="str">
        <f t="shared" ref="MH23" si="215">IF(COUNTIF($F23:$IU26,"=K.Kaczmarczyk")&gt;0,"Z"," ")</f>
        <v xml:space="preserve"> </v>
      </c>
      <c r="MI23" s="1706" t="str">
        <f t="shared" ref="MI23" si="216">IF(COUNTIF($F23:$IU26,"=K.Janowicz")&gt;0,"Z"," ")</f>
        <v xml:space="preserve"> </v>
      </c>
      <c r="MJ23" s="1706" t="str">
        <f>IF(COUNTIF($F23:$IU26,"=N.Liakh")&gt;0,"Z"," ")</f>
        <v xml:space="preserve"> </v>
      </c>
      <c r="MK23" s="1709" t="str">
        <f>IF(COUNTIF($F23:$IU26,"=J.Lubkiewicz")&gt;0,"Z"," ")</f>
        <v xml:space="preserve"> </v>
      </c>
      <c r="ML23" s="1709" t="str">
        <f>IF(COUNTIF($F23:$IU26,"=I.Świca")&gt;0,"Z"," ")</f>
        <v xml:space="preserve"> </v>
      </c>
      <c r="MM23" s="1709" t="str">
        <f>IF(COUNTIF($F23:$IU26,"=H.Libuda")&gt;0,"Z"," ")</f>
        <v xml:space="preserve"> </v>
      </c>
      <c r="MN23" s="1709" t="str">
        <f>IF(COUNTIF($F23:$IU26,"=A.Jastrzębska")&gt;0,"Z"," ")</f>
        <v xml:space="preserve"> </v>
      </c>
    </row>
    <row r="24" spans="1:352" s="7" customFormat="1" ht="8.25" customHeight="1" thickBot="1">
      <c r="A24" s="1700"/>
      <c r="B24" s="1701"/>
      <c r="C24" s="1701"/>
      <c r="D24" s="1701"/>
      <c r="E24" s="1702"/>
      <c r="F24" s="123" t="s">
        <v>13</v>
      </c>
      <c r="G24" s="92" t="s">
        <v>14</v>
      </c>
      <c r="H24" s="1283"/>
      <c r="I24" s="697"/>
      <c r="J24" s="1383"/>
      <c r="K24" s="123" t="s">
        <v>13</v>
      </c>
      <c r="L24" s="92" t="s">
        <v>14</v>
      </c>
      <c r="M24" s="1283"/>
      <c r="N24" s="697"/>
      <c r="O24" s="1383"/>
      <c r="P24" s="123" t="s">
        <v>13</v>
      </c>
      <c r="Q24" s="92" t="s">
        <v>14</v>
      </c>
      <c r="R24" s="1283"/>
      <c r="S24" s="697"/>
      <c r="T24" s="1383"/>
      <c r="U24" s="123" t="s">
        <v>13</v>
      </c>
      <c r="V24" s="92" t="s">
        <v>14</v>
      </c>
      <c r="W24" s="1283"/>
      <c r="X24" s="697"/>
      <c r="Y24" s="1383"/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3"/>
      <c r="AJ24" s="123" t="s">
        <v>13</v>
      </c>
      <c r="AK24" s="92" t="s">
        <v>14</v>
      </c>
      <c r="AL24" s="206"/>
      <c r="AM24" s="141"/>
      <c r="AN24" s="1373"/>
      <c r="AO24" s="123" t="s">
        <v>13</v>
      </c>
      <c r="AP24" s="92" t="s">
        <v>14</v>
      </c>
      <c r="AQ24" s="1469"/>
      <c r="AR24" s="495"/>
      <c r="AS24" s="1385"/>
      <c r="AT24" s="259" t="s">
        <v>13</v>
      </c>
      <c r="AU24" s="92" t="s">
        <v>14</v>
      </c>
      <c r="AV24" s="1471"/>
      <c r="AW24" s="136"/>
      <c r="AX24" s="1385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1283"/>
      <c r="BG24" s="697"/>
      <c r="BH24" s="1383"/>
      <c r="BI24" s="123" t="s">
        <v>13</v>
      </c>
      <c r="BJ24" s="92" t="s">
        <v>14</v>
      </c>
      <c r="BK24" s="206"/>
      <c r="BL24" s="141"/>
      <c r="BM24" s="1373"/>
      <c r="BN24" s="123" t="s">
        <v>13</v>
      </c>
      <c r="BO24" s="92" t="s">
        <v>14</v>
      </c>
      <c r="BP24" s="1283"/>
      <c r="BQ24" s="697"/>
      <c r="BR24" s="1383"/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5"/>
      <c r="CC24" s="123" t="s">
        <v>13</v>
      </c>
      <c r="CD24" s="92" t="s">
        <v>14</v>
      </c>
      <c r="CE24" s="1283"/>
      <c r="CF24" s="697"/>
      <c r="CG24" s="1383"/>
      <c r="CH24" s="123" t="s">
        <v>13</v>
      </c>
      <c r="CI24" s="92" t="s">
        <v>14</v>
      </c>
      <c r="CJ24" s="558"/>
      <c r="CK24" s="476"/>
      <c r="CL24" s="1385"/>
      <c r="CM24" s="123" t="s">
        <v>13</v>
      </c>
      <c r="CN24" s="92" t="s">
        <v>14</v>
      </c>
      <c r="CO24" s="1283"/>
      <c r="CP24" s="697"/>
      <c r="CQ24" s="1383"/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1283"/>
      <c r="DE24" s="697"/>
      <c r="DF24" s="1383"/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1283"/>
      <c r="DT24" s="697"/>
      <c r="DU24" s="1383"/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1283"/>
      <c r="ED24" s="697"/>
      <c r="EE24" s="1383"/>
      <c r="EF24" s="259" t="s">
        <v>13</v>
      </c>
      <c r="EG24" s="89" t="s">
        <v>14</v>
      </c>
      <c r="EH24" s="1283"/>
      <c r="EI24" s="697"/>
      <c r="EJ24" s="1383"/>
      <c r="EK24" s="259" t="s">
        <v>13</v>
      </c>
      <c r="EL24" s="388" t="s">
        <v>14</v>
      </c>
      <c r="EM24" s="1283"/>
      <c r="EN24" s="697"/>
      <c r="EO24" s="1383"/>
      <c r="EP24" s="259" t="s">
        <v>13</v>
      </c>
      <c r="EQ24" s="92" t="s">
        <v>14</v>
      </c>
      <c r="ER24" s="1283"/>
      <c r="ES24" s="697"/>
      <c r="ET24" s="1383"/>
      <c r="EU24" s="123" t="s">
        <v>13</v>
      </c>
      <c r="EV24" s="92" t="s">
        <v>14</v>
      </c>
      <c r="EW24" s="343"/>
      <c r="EX24" s="141"/>
      <c r="EY24" s="349"/>
      <c r="EZ24" s="1335" t="s">
        <v>13</v>
      </c>
      <c r="FA24" s="1353" t="s">
        <v>14</v>
      </c>
      <c r="FB24" s="1337"/>
      <c r="FC24" s="1338"/>
      <c r="FD24" s="1641"/>
      <c r="FE24" s="1335" t="s">
        <v>13</v>
      </c>
      <c r="FF24" s="1353" t="s">
        <v>14</v>
      </c>
      <c r="FG24" s="1337"/>
      <c r="FH24" s="1340"/>
      <c r="FI24" s="1388"/>
      <c r="FJ24" s="1335" t="s">
        <v>13</v>
      </c>
      <c r="FK24" s="1353" t="s">
        <v>14</v>
      </c>
      <c r="FL24" s="1337"/>
      <c r="FM24" s="1338"/>
      <c r="FN24" s="1644"/>
      <c r="FO24" s="1335" t="s">
        <v>13</v>
      </c>
      <c r="FP24" s="1353" t="s">
        <v>14</v>
      </c>
      <c r="FQ24" s="1337"/>
      <c r="FR24" s="1338"/>
      <c r="FS24" s="1339"/>
      <c r="FT24" s="1335" t="s">
        <v>13</v>
      </c>
      <c r="FU24" s="1353" t="s">
        <v>14</v>
      </c>
      <c r="FV24" s="1337"/>
      <c r="FW24" s="1340"/>
      <c r="FX24" s="1388"/>
      <c r="FY24" s="1335" t="s">
        <v>13</v>
      </c>
      <c r="FZ24" s="1353" t="s">
        <v>14</v>
      </c>
      <c r="GA24" s="1337"/>
      <c r="GB24" s="1340"/>
      <c r="GC24" s="1339"/>
      <c r="GD24" s="1335" t="s">
        <v>13</v>
      </c>
      <c r="GE24" s="1354" t="s">
        <v>14</v>
      </c>
      <c r="GF24" s="1337"/>
      <c r="GG24" s="1340"/>
      <c r="GH24" s="1388"/>
      <c r="GI24" s="1335" t="s">
        <v>13</v>
      </c>
      <c r="GJ24" s="1354" t="s">
        <v>14</v>
      </c>
      <c r="GK24" s="1337"/>
      <c r="GL24" s="1338"/>
      <c r="GM24" s="1339"/>
      <c r="GN24" s="1342" t="s">
        <v>13</v>
      </c>
      <c r="GO24" s="1353" t="s">
        <v>14</v>
      </c>
      <c r="GP24" s="1337"/>
      <c r="GQ24" s="1340"/>
      <c r="GR24" s="1388"/>
      <c r="GS24" s="1342" t="s">
        <v>13</v>
      </c>
      <c r="GT24" s="1353" t="s">
        <v>14</v>
      </c>
      <c r="GU24" s="1337"/>
      <c r="GV24" s="1338"/>
      <c r="GW24" s="1390"/>
      <c r="GX24" s="600" t="s">
        <v>13</v>
      </c>
      <c r="GY24" s="612" t="s">
        <v>14</v>
      </c>
      <c r="GZ24" s="602"/>
      <c r="HA24" s="603"/>
      <c r="HB24" s="1393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3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498"/>
      <c r="HZ24" s="495"/>
      <c r="IA24" s="1378"/>
      <c r="IB24" s="128" t="s">
        <v>13</v>
      </c>
      <c r="IC24" s="92" t="s">
        <v>14</v>
      </c>
      <c r="ID24" s="498"/>
      <c r="IE24" s="495"/>
      <c r="IF24" s="1378"/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 t="s">
        <v>1502</v>
      </c>
      <c r="IO24" s="495" t="s">
        <v>545</v>
      </c>
      <c r="IP24" s="1378">
        <v>23</v>
      </c>
      <c r="IQ24" s="825" t="s">
        <v>13</v>
      </c>
      <c r="IR24" s="832" t="s">
        <v>14</v>
      </c>
      <c r="IS24" s="498"/>
      <c r="IT24" s="495"/>
      <c r="IU24" s="1378"/>
      <c r="IV24" s="675"/>
      <c r="IW24" s="80" t="s">
        <v>13</v>
      </c>
      <c r="IX24" s="1671"/>
      <c r="IY24" s="1671"/>
      <c r="IZ24" s="1671"/>
      <c r="JA24" s="1671"/>
      <c r="JB24" s="1671"/>
      <c r="JC24" s="1671"/>
      <c r="JD24" s="1671"/>
      <c r="JE24" s="1671"/>
      <c r="JF24" s="1671"/>
      <c r="JG24" s="1671"/>
      <c r="JH24" s="1695"/>
      <c r="JI24" s="1674"/>
      <c r="JJ24" s="1677"/>
      <c r="JK24" s="1677"/>
      <c r="JL24" s="1677"/>
      <c r="JM24" s="1680"/>
      <c r="JN24" s="1683"/>
      <c r="JO24" s="1683"/>
      <c r="JP24" s="1680"/>
      <c r="JQ24" s="1680"/>
      <c r="JR24" s="1680"/>
      <c r="JS24" s="1674"/>
      <c r="JT24" s="1674"/>
      <c r="JU24" s="1674"/>
      <c r="JV24" s="1674"/>
      <c r="JW24" s="1693"/>
      <c r="JX24" s="80" t="s">
        <v>13</v>
      </c>
      <c r="JY24" s="1691"/>
      <c r="JZ24" s="1691"/>
      <c r="KA24" s="1691"/>
      <c r="KB24" s="1691"/>
      <c r="KC24" s="1691"/>
      <c r="KD24" s="1691"/>
      <c r="KE24" s="1691"/>
      <c r="KF24" s="1691"/>
      <c r="KG24" s="1691"/>
      <c r="KH24" s="1691"/>
      <c r="KI24" s="1691"/>
      <c r="KJ24" s="1668"/>
      <c r="KK24" s="1686"/>
      <c r="KL24" s="1686"/>
      <c r="KM24" s="1686"/>
      <c r="KN24" s="1668"/>
      <c r="KO24" s="1665"/>
      <c r="KP24" s="1665"/>
      <c r="KQ24" s="1668"/>
      <c r="KR24" s="1668"/>
      <c r="KS24" s="1668"/>
      <c r="KT24" s="1668"/>
      <c r="KU24" s="1668"/>
      <c r="KV24" s="1668"/>
      <c r="KW24" s="1668"/>
      <c r="KX24" s="675"/>
      <c r="KY24" s="1693"/>
      <c r="KZ24" s="105" t="s">
        <v>13</v>
      </c>
      <c r="LA24" s="1707"/>
      <c r="LB24" s="1709"/>
      <c r="LC24" s="1707"/>
      <c r="LD24" s="1707"/>
      <c r="LE24" s="1707"/>
      <c r="LF24" s="1707"/>
      <c r="LG24" s="1707"/>
      <c r="LH24" s="1707"/>
      <c r="LI24" s="1707"/>
      <c r="LJ24" s="1707"/>
      <c r="LK24" s="1707"/>
      <c r="LL24" s="1707"/>
      <c r="LM24" s="1709"/>
      <c r="LN24" s="1709"/>
      <c r="LO24" s="1709"/>
      <c r="LP24" s="1709"/>
      <c r="LQ24" s="1707"/>
      <c r="LR24" s="1707"/>
      <c r="LS24" s="1709"/>
      <c r="LT24" s="1709"/>
      <c r="LU24" s="1709"/>
      <c r="LV24" s="1709"/>
      <c r="LW24" s="1709"/>
      <c r="LX24" s="1709"/>
      <c r="LY24" s="1709"/>
      <c r="LZ24" s="1709"/>
      <c r="MA24" s="1709"/>
      <c r="MB24" s="1709"/>
      <c r="MC24" s="1709"/>
      <c r="MD24" s="1709"/>
      <c r="ME24" s="1709"/>
      <c r="MF24" s="1709"/>
      <c r="MG24" s="1707"/>
      <c r="MH24" s="1707"/>
      <c r="MI24" s="1707"/>
      <c r="MJ24" s="1707"/>
      <c r="MK24" s="1709"/>
      <c r="ML24" s="1709"/>
      <c r="MM24" s="1709"/>
      <c r="MN24" s="1709"/>
    </row>
    <row r="25" spans="1:352" s="7" customFormat="1" ht="8.1" customHeight="1" thickBot="1">
      <c r="A25" s="1700"/>
      <c r="B25" s="1701"/>
      <c r="C25" s="1701"/>
      <c r="D25" s="1701"/>
      <c r="E25" s="1702"/>
      <c r="F25" s="123"/>
      <c r="G25" s="89"/>
      <c r="H25" s="1283"/>
      <c r="I25" s="697"/>
      <c r="J25" s="1383"/>
      <c r="K25" s="123"/>
      <c r="L25" s="89"/>
      <c r="M25" s="1283"/>
      <c r="N25" s="697"/>
      <c r="O25" s="1383"/>
      <c r="P25" s="123"/>
      <c r="Q25" s="89"/>
      <c r="R25" s="1283"/>
      <c r="S25" s="697"/>
      <c r="T25" s="1383"/>
      <c r="U25" s="123"/>
      <c r="V25" s="89"/>
      <c r="W25" s="1283"/>
      <c r="X25" s="697"/>
      <c r="Y25" s="1383"/>
      <c r="Z25" s="123"/>
      <c r="AA25" s="89"/>
      <c r="AB25" s="207"/>
      <c r="AC25" s="136"/>
      <c r="AD25" s="144"/>
      <c r="AE25" s="123"/>
      <c r="AF25" s="89"/>
      <c r="AG25" s="207"/>
      <c r="AH25" s="136"/>
      <c r="AI25" s="1373"/>
      <c r="AJ25" s="123"/>
      <c r="AK25" s="89"/>
      <c r="AL25" s="207"/>
      <c r="AM25" s="136"/>
      <c r="AN25" s="1373"/>
      <c r="AO25" s="123"/>
      <c r="AP25" s="89"/>
      <c r="AQ25" s="696"/>
      <c r="AR25" s="697"/>
      <c r="AS25" s="400"/>
      <c r="AT25" s="259"/>
      <c r="AU25" s="89"/>
      <c r="AV25" s="1471"/>
      <c r="AW25" s="136"/>
      <c r="AX25" s="400"/>
      <c r="AY25" s="123"/>
      <c r="AZ25" s="89"/>
      <c r="BA25" s="238"/>
      <c r="BB25" s="141"/>
      <c r="BC25" s="144"/>
      <c r="BD25" s="123"/>
      <c r="BE25" s="89"/>
      <c r="BF25" s="1283"/>
      <c r="BG25" s="697"/>
      <c r="BH25" s="1383"/>
      <c r="BI25" s="123"/>
      <c r="BJ25" s="89"/>
      <c r="BK25" s="207"/>
      <c r="BL25" s="136"/>
      <c r="BM25" s="1373"/>
      <c r="BN25" s="123"/>
      <c r="BO25" s="89"/>
      <c r="BP25" s="1283"/>
      <c r="BQ25" s="697"/>
      <c r="BR25" s="1383"/>
      <c r="BS25" s="123"/>
      <c r="BT25" s="89"/>
      <c r="BU25" s="207"/>
      <c r="BV25" s="136"/>
      <c r="BW25" s="349"/>
      <c r="BX25" s="401"/>
      <c r="BY25" s="402"/>
      <c r="BZ25" s="477"/>
      <c r="CA25" s="478"/>
      <c r="CB25" s="1385"/>
      <c r="CC25" s="123"/>
      <c r="CD25" s="89"/>
      <c r="CE25" s="1283"/>
      <c r="CF25" s="697"/>
      <c r="CG25" s="1383"/>
      <c r="CH25" s="123"/>
      <c r="CI25" s="89"/>
      <c r="CJ25" s="477"/>
      <c r="CK25" s="478"/>
      <c r="CL25" s="1385"/>
      <c r="CM25" s="123"/>
      <c r="CN25" s="89"/>
      <c r="CO25" s="1283"/>
      <c r="CP25" s="697"/>
      <c r="CQ25" s="1383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1283"/>
      <c r="DE25" s="697"/>
      <c r="DF25" s="1383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1283"/>
      <c r="DT25" s="697"/>
      <c r="DU25" s="1383"/>
      <c r="DV25" s="123"/>
      <c r="DW25" s="386"/>
      <c r="DX25" s="477"/>
      <c r="DY25" s="483"/>
      <c r="DZ25" s="144"/>
      <c r="EA25" s="259"/>
      <c r="EB25" s="89"/>
      <c r="EC25" s="1283"/>
      <c r="ED25" s="697"/>
      <c r="EE25" s="1383"/>
      <c r="EF25" s="259"/>
      <c r="EG25" s="89"/>
      <c r="EH25" s="1283"/>
      <c r="EI25" s="697"/>
      <c r="EJ25" s="1383"/>
      <c r="EK25" s="259"/>
      <c r="EL25" s="386"/>
      <c r="EM25" s="1283"/>
      <c r="EN25" s="697"/>
      <c r="EO25" s="1383"/>
      <c r="EP25" s="259"/>
      <c r="EQ25" s="89"/>
      <c r="ER25" s="1283"/>
      <c r="ES25" s="697"/>
      <c r="ET25" s="1383"/>
      <c r="EU25" s="123"/>
      <c r="EV25" s="89"/>
      <c r="EW25" s="238"/>
      <c r="EX25" s="1466"/>
      <c r="EY25" s="349"/>
      <c r="EZ25" s="1335"/>
      <c r="FA25" s="1336"/>
      <c r="FB25" s="1337"/>
      <c r="FC25" s="1343"/>
      <c r="FD25" s="1641"/>
      <c r="FE25" s="1335"/>
      <c r="FF25" s="1336"/>
      <c r="FG25" s="1337"/>
      <c r="FH25" s="1343"/>
      <c r="FI25" s="1388"/>
      <c r="FJ25" s="1335"/>
      <c r="FK25" s="1336"/>
      <c r="FL25" s="1337"/>
      <c r="FM25" s="1343"/>
      <c r="FN25" s="1388"/>
      <c r="FO25" s="1335"/>
      <c r="FP25" s="1336"/>
      <c r="FQ25" s="1337"/>
      <c r="FR25" s="1343"/>
      <c r="FS25" s="1339"/>
      <c r="FT25" s="1335"/>
      <c r="FU25" s="1336"/>
      <c r="FV25" s="1337"/>
      <c r="FW25" s="1343"/>
      <c r="FX25" s="1388"/>
      <c r="FY25" s="1335"/>
      <c r="FZ25" s="1336"/>
      <c r="GA25" s="1337"/>
      <c r="GB25" s="1343"/>
      <c r="GC25" s="1339"/>
      <c r="GD25" s="1335"/>
      <c r="GE25" s="1341"/>
      <c r="GF25" s="1337"/>
      <c r="GG25" s="1343"/>
      <c r="GH25" s="1388"/>
      <c r="GI25" s="1335"/>
      <c r="GJ25" s="1341"/>
      <c r="GK25" s="1337"/>
      <c r="GL25" s="1343"/>
      <c r="GM25" s="1339"/>
      <c r="GN25" s="1342"/>
      <c r="GO25" s="1336"/>
      <c r="GP25" s="1337"/>
      <c r="GQ25" s="1343"/>
      <c r="GR25" s="1388"/>
      <c r="GS25" s="1342"/>
      <c r="GT25" s="1336"/>
      <c r="GU25" s="1337"/>
      <c r="GV25" s="1343"/>
      <c r="GW25" s="1390"/>
      <c r="GX25" s="600"/>
      <c r="GY25" s="601"/>
      <c r="GZ25" s="602"/>
      <c r="HA25" s="603"/>
      <c r="HB25" s="1393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3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498"/>
      <c r="HZ25" s="495"/>
      <c r="IA25" s="1378"/>
      <c r="IB25" s="128"/>
      <c r="IC25" s="89"/>
      <c r="ID25" s="498"/>
      <c r="IE25" s="495"/>
      <c r="IF25" s="1383"/>
      <c r="IG25" s="123"/>
      <c r="IH25" s="89"/>
      <c r="II25" s="498"/>
      <c r="IJ25" s="495"/>
      <c r="IK25" s="144"/>
      <c r="IL25" s="128"/>
      <c r="IM25" s="89"/>
      <c r="IN25" s="498"/>
      <c r="IO25" s="495"/>
      <c r="IP25" s="1383"/>
      <c r="IQ25" s="825"/>
      <c r="IR25" s="826"/>
      <c r="IS25" s="498"/>
      <c r="IT25" s="495"/>
      <c r="IU25" s="1383"/>
      <c r="IV25" s="675"/>
      <c r="IW25" s="80"/>
      <c r="IX25" s="1671"/>
      <c r="IY25" s="1671"/>
      <c r="IZ25" s="1671"/>
      <c r="JA25" s="1671"/>
      <c r="JB25" s="1671"/>
      <c r="JC25" s="1671"/>
      <c r="JD25" s="1671"/>
      <c r="JE25" s="1671"/>
      <c r="JF25" s="1671"/>
      <c r="JG25" s="1671"/>
      <c r="JH25" s="1695"/>
      <c r="JI25" s="1674"/>
      <c r="JJ25" s="1677"/>
      <c r="JK25" s="1677"/>
      <c r="JL25" s="1677"/>
      <c r="JM25" s="1680"/>
      <c r="JN25" s="1683"/>
      <c r="JO25" s="1683"/>
      <c r="JP25" s="1680"/>
      <c r="JQ25" s="1680"/>
      <c r="JR25" s="1680"/>
      <c r="JS25" s="1674"/>
      <c r="JT25" s="1674"/>
      <c r="JU25" s="1674"/>
      <c r="JV25" s="1674"/>
      <c r="JW25" s="1693"/>
      <c r="JX25" s="80"/>
      <c r="JY25" s="1691"/>
      <c r="JZ25" s="1691"/>
      <c r="KA25" s="1691"/>
      <c r="KB25" s="1691"/>
      <c r="KC25" s="1691"/>
      <c r="KD25" s="1691"/>
      <c r="KE25" s="1691"/>
      <c r="KF25" s="1691"/>
      <c r="KG25" s="1691"/>
      <c r="KH25" s="1691"/>
      <c r="KI25" s="1691"/>
      <c r="KJ25" s="1668"/>
      <c r="KK25" s="1686"/>
      <c r="KL25" s="1686"/>
      <c r="KM25" s="1686"/>
      <c r="KN25" s="1668"/>
      <c r="KO25" s="1665"/>
      <c r="KP25" s="1665"/>
      <c r="KQ25" s="1668"/>
      <c r="KR25" s="1668"/>
      <c r="KS25" s="1668"/>
      <c r="KT25" s="1668"/>
      <c r="KU25" s="1668"/>
      <c r="KV25" s="1668"/>
      <c r="KW25" s="1668"/>
      <c r="KX25" s="675"/>
      <c r="KY25" s="1693"/>
      <c r="KZ25" s="105"/>
      <c r="LA25" s="1707"/>
      <c r="LB25" s="1709"/>
      <c r="LC25" s="1707"/>
      <c r="LD25" s="1707"/>
      <c r="LE25" s="1707"/>
      <c r="LF25" s="1707"/>
      <c r="LG25" s="1707"/>
      <c r="LH25" s="1707"/>
      <c r="LI25" s="1707"/>
      <c r="LJ25" s="1707"/>
      <c r="LK25" s="1707"/>
      <c r="LL25" s="1707"/>
      <c r="LM25" s="1709"/>
      <c r="LN25" s="1709"/>
      <c r="LO25" s="1709"/>
      <c r="LP25" s="1709"/>
      <c r="LQ25" s="1707"/>
      <c r="LR25" s="1707"/>
      <c r="LS25" s="1709"/>
      <c r="LT25" s="1709"/>
      <c r="LU25" s="1709"/>
      <c r="LV25" s="1709"/>
      <c r="LW25" s="1709"/>
      <c r="LX25" s="1709"/>
      <c r="LY25" s="1709"/>
      <c r="LZ25" s="1709"/>
      <c r="MA25" s="1709"/>
      <c r="MB25" s="1709"/>
      <c r="MC25" s="1709"/>
      <c r="MD25" s="1709"/>
      <c r="ME25" s="1709"/>
      <c r="MF25" s="1709"/>
      <c r="MG25" s="1707"/>
      <c r="MH25" s="1707"/>
      <c r="MI25" s="1707"/>
      <c r="MJ25" s="1707"/>
      <c r="MK25" s="1709"/>
      <c r="ML25" s="1709"/>
      <c r="MM25" s="1709"/>
      <c r="MN25" s="1709"/>
    </row>
    <row r="26" spans="1:352" s="7" customFormat="1" ht="8.1" customHeight="1" thickBot="1">
      <c r="A26" s="1700"/>
      <c r="B26" s="1701"/>
      <c r="C26" s="1701"/>
      <c r="D26" s="1701"/>
      <c r="E26" s="1702"/>
      <c r="F26" s="124"/>
      <c r="G26" s="90"/>
      <c r="H26" s="170"/>
      <c r="I26" s="137"/>
      <c r="J26" s="1382"/>
      <c r="K26" s="124"/>
      <c r="L26" s="90"/>
      <c r="M26" s="170"/>
      <c r="N26" s="137"/>
      <c r="O26" s="1382"/>
      <c r="P26" s="124"/>
      <c r="Q26" s="90"/>
      <c r="R26" s="170"/>
      <c r="S26" s="137"/>
      <c r="T26" s="1382"/>
      <c r="U26" s="124"/>
      <c r="V26" s="90"/>
      <c r="W26" s="170"/>
      <c r="X26" s="137"/>
      <c r="Y26" s="1382"/>
      <c r="Z26" s="124"/>
      <c r="AA26" s="90"/>
      <c r="AB26" s="208"/>
      <c r="AC26" s="137"/>
      <c r="AD26" s="145"/>
      <c r="AE26" s="124"/>
      <c r="AF26" s="90"/>
      <c r="AG26" s="208"/>
      <c r="AH26" s="137"/>
      <c r="AI26" s="1380"/>
      <c r="AJ26" s="124"/>
      <c r="AK26" s="90"/>
      <c r="AL26" s="208"/>
      <c r="AM26" s="137"/>
      <c r="AN26" s="1380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170"/>
      <c r="BG26" s="137"/>
      <c r="BH26" s="1382"/>
      <c r="BI26" s="124"/>
      <c r="BJ26" s="90"/>
      <c r="BK26" s="208"/>
      <c r="BL26" s="137"/>
      <c r="BM26" s="1380"/>
      <c r="BN26" s="124"/>
      <c r="BO26" s="90"/>
      <c r="BP26" s="170"/>
      <c r="BQ26" s="137"/>
      <c r="BR26" s="1382"/>
      <c r="BS26" s="124"/>
      <c r="BT26" s="90"/>
      <c r="BU26" s="208"/>
      <c r="BV26" s="137"/>
      <c r="BW26" s="350"/>
      <c r="BX26" s="404"/>
      <c r="BY26" s="407"/>
      <c r="BZ26" s="479"/>
      <c r="CA26" s="480"/>
      <c r="CB26" s="1386"/>
      <c r="CC26" s="124"/>
      <c r="CD26" s="90"/>
      <c r="CE26" s="170"/>
      <c r="CF26" s="137"/>
      <c r="CG26" s="1382"/>
      <c r="CH26" s="124"/>
      <c r="CI26" s="90"/>
      <c r="CJ26" s="479"/>
      <c r="CK26" s="480"/>
      <c r="CL26" s="1386"/>
      <c r="CM26" s="124"/>
      <c r="CN26" s="90"/>
      <c r="CO26" s="170"/>
      <c r="CP26" s="137"/>
      <c r="CQ26" s="1382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170"/>
      <c r="DE26" s="137"/>
      <c r="DF26" s="1382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170"/>
      <c r="DT26" s="137"/>
      <c r="DU26" s="1382"/>
      <c r="DV26" s="124"/>
      <c r="DW26" s="109"/>
      <c r="DX26" s="479"/>
      <c r="DY26" s="480"/>
      <c r="DZ26" s="145"/>
      <c r="EA26" s="260"/>
      <c r="EB26" s="90"/>
      <c r="EC26" s="170"/>
      <c r="ED26" s="137"/>
      <c r="EE26" s="1382"/>
      <c r="EF26" s="260"/>
      <c r="EG26" s="109"/>
      <c r="EH26" s="170"/>
      <c r="EI26" s="137"/>
      <c r="EJ26" s="1382"/>
      <c r="EK26" s="260"/>
      <c r="EL26" s="109"/>
      <c r="EM26" s="170"/>
      <c r="EN26" s="137"/>
      <c r="EO26" s="1382"/>
      <c r="EP26" s="260"/>
      <c r="EQ26" s="90"/>
      <c r="ER26" s="170"/>
      <c r="ES26" s="137"/>
      <c r="ET26" s="1382"/>
      <c r="EU26" s="124"/>
      <c r="EV26" s="90"/>
      <c r="EW26" s="346"/>
      <c r="EX26" s="417"/>
      <c r="EY26" s="350"/>
      <c r="EZ26" s="1344"/>
      <c r="FA26" s="1350"/>
      <c r="FB26" s="1642"/>
      <c r="FC26" s="1346"/>
      <c r="FD26" s="1643"/>
      <c r="FE26" s="1344"/>
      <c r="FF26" s="1350"/>
      <c r="FG26" s="1347"/>
      <c r="FH26" s="1346"/>
      <c r="FI26" s="1389"/>
      <c r="FJ26" s="1344"/>
      <c r="FK26" s="1350"/>
      <c r="FL26" s="1347"/>
      <c r="FM26" s="1346"/>
      <c r="FN26" s="1348"/>
      <c r="FO26" s="1344"/>
      <c r="FP26" s="1350"/>
      <c r="FQ26" s="1347"/>
      <c r="FR26" s="1346"/>
      <c r="FS26" s="1348"/>
      <c r="FT26" s="1344"/>
      <c r="FU26" s="1350"/>
      <c r="FV26" s="1347"/>
      <c r="FW26" s="1346"/>
      <c r="FX26" s="1389"/>
      <c r="FY26" s="1344"/>
      <c r="FZ26" s="1350"/>
      <c r="GA26" s="1347"/>
      <c r="GB26" s="1346"/>
      <c r="GC26" s="1348"/>
      <c r="GD26" s="1344"/>
      <c r="GE26" s="1345"/>
      <c r="GF26" s="1347"/>
      <c r="GG26" s="1346"/>
      <c r="GH26" s="1389"/>
      <c r="GI26" s="1344"/>
      <c r="GJ26" s="1345"/>
      <c r="GK26" s="1347"/>
      <c r="GL26" s="1346"/>
      <c r="GM26" s="1348"/>
      <c r="GN26" s="1349"/>
      <c r="GO26" s="1345"/>
      <c r="GP26" s="1347"/>
      <c r="GQ26" s="1346"/>
      <c r="GR26" s="1389"/>
      <c r="GS26" s="1349"/>
      <c r="GT26" s="1350"/>
      <c r="GU26" s="1347"/>
      <c r="GV26" s="1346"/>
      <c r="GW26" s="1389"/>
      <c r="GX26" s="605"/>
      <c r="GY26" s="610"/>
      <c r="GZ26" s="607"/>
      <c r="HA26" s="607"/>
      <c r="HB26" s="1394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4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499"/>
      <c r="HZ26" s="499"/>
      <c r="IA26" s="1382"/>
      <c r="IB26" s="126"/>
      <c r="IC26" s="90"/>
      <c r="ID26" s="499"/>
      <c r="IE26" s="499"/>
      <c r="IF26" s="1395"/>
      <c r="IG26" s="124"/>
      <c r="IH26" s="90"/>
      <c r="II26" s="499"/>
      <c r="IJ26" s="499"/>
      <c r="IK26" s="145"/>
      <c r="IL26" s="126"/>
      <c r="IM26" s="90"/>
      <c r="IN26" s="499"/>
      <c r="IO26" s="499"/>
      <c r="IP26" s="1395"/>
      <c r="IQ26" s="827"/>
      <c r="IR26" s="830"/>
      <c r="IS26" s="499"/>
      <c r="IT26" s="499"/>
      <c r="IU26" s="1395"/>
      <c r="IV26" s="675"/>
      <c r="IW26" s="81"/>
      <c r="IX26" s="1672"/>
      <c r="IY26" s="1672"/>
      <c r="IZ26" s="1672"/>
      <c r="JA26" s="1672"/>
      <c r="JB26" s="1672"/>
      <c r="JC26" s="1672"/>
      <c r="JD26" s="1672"/>
      <c r="JE26" s="1672"/>
      <c r="JF26" s="1672"/>
      <c r="JG26" s="1672"/>
      <c r="JH26" s="1696"/>
      <c r="JI26" s="1675"/>
      <c r="JJ26" s="1678"/>
      <c r="JK26" s="1678"/>
      <c r="JL26" s="1678"/>
      <c r="JM26" s="1681"/>
      <c r="JN26" s="1684"/>
      <c r="JO26" s="1684"/>
      <c r="JP26" s="1681"/>
      <c r="JQ26" s="1681"/>
      <c r="JR26" s="1681"/>
      <c r="JS26" s="1675"/>
      <c r="JT26" s="1675"/>
      <c r="JU26" s="1675"/>
      <c r="JV26" s="1675"/>
      <c r="JW26" s="1693"/>
      <c r="JX26" s="81"/>
      <c r="JY26" s="1692"/>
      <c r="JZ26" s="1692"/>
      <c r="KA26" s="1692"/>
      <c r="KB26" s="1692"/>
      <c r="KC26" s="1692"/>
      <c r="KD26" s="1692"/>
      <c r="KE26" s="1692"/>
      <c r="KF26" s="1692"/>
      <c r="KG26" s="1692"/>
      <c r="KH26" s="1692"/>
      <c r="KI26" s="1692"/>
      <c r="KJ26" s="1669"/>
      <c r="KK26" s="1687"/>
      <c r="KL26" s="1687"/>
      <c r="KM26" s="1687"/>
      <c r="KN26" s="1669"/>
      <c r="KO26" s="1666"/>
      <c r="KP26" s="1666"/>
      <c r="KQ26" s="1669"/>
      <c r="KR26" s="1669"/>
      <c r="KS26" s="1669"/>
      <c r="KT26" s="1669"/>
      <c r="KU26" s="1669"/>
      <c r="KV26" s="1669"/>
      <c r="KW26" s="1669"/>
      <c r="KX26" s="675"/>
      <c r="KY26" s="1693"/>
      <c r="KZ26" s="106"/>
      <c r="LA26" s="1708"/>
      <c r="LB26" s="1709"/>
      <c r="LC26" s="1708"/>
      <c r="LD26" s="1708"/>
      <c r="LE26" s="1708"/>
      <c r="LF26" s="1708"/>
      <c r="LG26" s="1708"/>
      <c r="LH26" s="1708"/>
      <c r="LI26" s="1708"/>
      <c r="LJ26" s="1708"/>
      <c r="LK26" s="1708"/>
      <c r="LL26" s="1708"/>
      <c r="LM26" s="1709"/>
      <c r="LN26" s="1709"/>
      <c r="LO26" s="1709"/>
      <c r="LP26" s="1709"/>
      <c r="LQ26" s="1708"/>
      <c r="LR26" s="1708"/>
      <c r="LS26" s="1709"/>
      <c r="LT26" s="1709"/>
      <c r="LU26" s="1709"/>
      <c r="LV26" s="1709"/>
      <c r="LW26" s="1709"/>
      <c r="LX26" s="1709"/>
      <c r="LY26" s="1709"/>
      <c r="LZ26" s="1709"/>
      <c r="MA26" s="1709"/>
      <c r="MB26" s="1709"/>
      <c r="MC26" s="1709"/>
      <c r="MD26" s="1709"/>
      <c r="ME26" s="1709"/>
      <c r="MF26" s="1709"/>
      <c r="MG26" s="1708"/>
      <c r="MH26" s="1708"/>
      <c r="MI26" s="1708"/>
      <c r="MJ26" s="1708"/>
      <c r="MK26" s="1709"/>
      <c r="ML26" s="1709"/>
      <c r="MM26" s="1709"/>
      <c r="MN26" s="1709"/>
    </row>
    <row r="27" spans="1:352" s="7" customFormat="1" ht="8.1" customHeight="1" thickBot="1">
      <c r="A27" s="1700"/>
      <c r="B27" s="1701"/>
      <c r="C27" s="1701"/>
      <c r="D27" s="1701"/>
      <c r="E27" s="1702"/>
      <c r="F27" s="122"/>
      <c r="G27" s="91"/>
      <c r="H27" s="1282"/>
      <c r="I27" s="695"/>
      <c r="J27" s="1381"/>
      <c r="K27" s="122"/>
      <c r="L27" s="91"/>
      <c r="M27" s="1282"/>
      <c r="N27" s="695"/>
      <c r="O27" s="1381"/>
      <c r="P27" s="122"/>
      <c r="Q27" s="91"/>
      <c r="R27" s="1282"/>
      <c r="S27" s="695"/>
      <c r="T27" s="1381"/>
      <c r="U27" s="122"/>
      <c r="V27" s="91"/>
      <c r="W27" s="1282"/>
      <c r="X27" s="695"/>
      <c r="Y27" s="1381"/>
      <c r="Z27" s="122"/>
      <c r="AA27" s="91"/>
      <c r="AB27" s="205"/>
      <c r="AC27" s="135"/>
      <c r="AD27" s="143"/>
      <c r="AE27" s="122"/>
      <c r="AF27" s="91"/>
      <c r="AG27" s="205"/>
      <c r="AH27" s="135"/>
      <c r="AI27" s="1379"/>
      <c r="AJ27" s="122"/>
      <c r="AK27" s="91"/>
      <c r="AL27" s="205"/>
      <c r="AM27" s="135"/>
      <c r="AN27" s="1379"/>
      <c r="AO27" s="122"/>
      <c r="AP27" s="91"/>
      <c r="AQ27" s="1468"/>
      <c r="AR27" s="695"/>
      <c r="AS27" s="397"/>
      <c r="AT27" s="258"/>
      <c r="AU27" s="91"/>
      <c r="AV27" s="1470"/>
      <c r="AW27" s="135"/>
      <c r="AX27" s="397"/>
      <c r="AY27" s="122"/>
      <c r="AZ27" s="91"/>
      <c r="BA27" s="429"/>
      <c r="BB27" s="209"/>
      <c r="BC27" s="143"/>
      <c r="BD27" s="122"/>
      <c r="BE27" s="91"/>
      <c r="BF27" s="1282"/>
      <c r="BG27" s="695"/>
      <c r="BH27" s="1381"/>
      <c r="BI27" s="122"/>
      <c r="BJ27" s="91"/>
      <c r="BK27" s="205"/>
      <c r="BL27" s="135"/>
      <c r="BM27" s="1379"/>
      <c r="BN27" s="122"/>
      <c r="BO27" s="91"/>
      <c r="BP27" s="1282"/>
      <c r="BQ27" s="695"/>
      <c r="BR27" s="1381"/>
      <c r="BS27" s="122"/>
      <c r="BT27" s="91"/>
      <c r="BU27" s="205"/>
      <c r="BV27" s="135"/>
      <c r="BW27" s="348"/>
      <c r="BX27" s="398"/>
      <c r="BY27" s="408"/>
      <c r="BZ27" s="396"/>
      <c r="CA27" s="481"/>
      <c r="CB27" s="1384"/>
      <c r="CC27" s="122"/>
      <c r="CD27" s="91"/>
      <c r="CE27" s="1282"/>
      <c r="CF27" s="695"/>
      <c r="CG27" s="1381"/>
      <c r="CH27" s="122"/>
      <c r="CI27" s="91"/>
      <c r="CJ27" s="396"/>
      <c r="CK27" s="481"/>
      <c r="CL27" s="1384"/>
      <c r="CM27" s="122"/>
      <c r="CN27" s="91"/>
      <c r="CO27" s="1282"/>
      <c r="CP27" s="695"/>
      <c r="CQ27" s="1381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1282"/>
      <c r="DE27" s="695"/>
      <c r="DF27" s="1381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1282"/>
      <c r="DT27" s="695"/>
      <c r="DU27" s="1381"/>
      <c r="DV27" s="122"/>
      <c r="DW27" s="387"/>
      <c r="DX27" s="396"/>
      <c r="DY27" s="481"/>
      <c r="DZ27" s="143"/>
      <c r="EA27" s="258"/>
      <c r="EB27" s="91"/>
      <c r="EC27" s="1282"/>
      <c r="ED27" s="695"/>
      <c r="EE27" s="1381"/>
      <c r="EF27" s="258"/>
      <c r="EG27" s="110"/>
      <c r="EH27" s="1282"/>
      <c r="EI27" s="695"/>
      <c r="EJ27" s="1381"/>
      <c r="EK27" s="258"/>
      <c r="EL27" s="387"/>
      <c r="EM27" s="1282"/>
      <c r="EN27" s="695"/>
      <c r="EO27" s="1381"/>
      <c r="EP27" s="258"/>
      <c r="EQ27" s="91"/>
      <c r="ER27" s="1282"/>
      <c r="ES27" s="695"/>
      <c r="ET27" s="1381"/>
      <c r="EU27" s="122"/>
      <c r="EV27" s="91"/>
      <c r="EW27" s="351"/>
      <c r="EX27" s="416"/>
      <c r="EY27" s="348"/>
      <c r="EZ27" s="1326"/>
      <c r="FA27" s="1351"/>
      <c r="FB27" s="1328"/>
      <c r="FC27" s="1329"/>
      <c r="FD27" s="1640"/>
      <c r="FE27" s="1326"/>
      <c r="FF27" s="1351"/>
      <c r="FG27" s="1328"/>
      <c r="FH27" s="1329"/>
      <c r="FI27" s="1387"/>
      <c r="FJ27" s="1326"/>
      <c r="FK27" s="1351"/>
      <c r="FL27" s="1328"/>
      <c r="FM27" s="1329"/>
      <c r="FN27" s="1331"/>
      <c r="FO27" s="1326"/>
      <c r="FP27" s="1351"/>
      <c r="FQ27" s="1332"/>
      <c r="FR27" s="1329"/>
      <c r="FS27" s="1331"/>
      <c r="FT27" s="1326"/>
      <c r="FU27" s="1351"/>
      <c r="FV27" s="1328"/>
      <c r="FW27" s="1329"/>
      <c r="FX27" s="1387"/>
      <c r="FY27" s="1326"/>
      <c r="FZ27" s="1351"/>
      <c r="GA27" s="1328"/>
      <c r="GB27" s="1329"/>
      <c r="GC27" s="1331"/>
      <c r="GD27" s="1326"/>
      <c r="GE27" s="1352"/>
      <c r="GF27" s="1328"/>
      <c r="GG27" s="1329"/>
      <c r="GH27" s="1387"/>
      <c r="GI27" s="1326"/>
      <c r="GJ27" s="1352"/>
      <c r="GK27" s="1328"/>
      <c r="GL27" s="1329"/>
      <c r="GM27" s="1331"/>
      <c r="GN27" s="1334"/>
      <c r="GO27" s="1352"/>
      <c r="GP27" s="1328"/>
      <c r="GQ27" s="1329"/>
      <c r="GR27" s="1387"/>
      <c r="GS27" s="1334"/>
      <c r="GT27" s="1351"/>
      <c r="GU27" s="1328"/>
      <c r="GV27" s="1329"/>
      <c r="GW27" s="1391"/>
      <c r="GX27" s="595"/>
      <c r="GY27" s="611"/>
      <c r="GZ27" s="597"/>
      <c r="HA27" s="598"/>
      <c r="HB27" s="1392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2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496"/>
      <c r="HZ27" s="497"/>
      <c r="IA27" s="1381"/>
      <c r="IB27" s="127"/>
      <c r="IC27" s="91"/>
      <c r="ID27" s="496"/>
      <c r="IE27" s="497"/>
      <c r="IF27" s="1381"/>
      <c r="IG27" s="122"/>
      <c r="IH27" s="91"/>
      <c r="II27" s="496"/>
      <c r="IJ27" s="497"/>
      <c r="IK27" s="143"/>
      <c r="IL27" s="127"/>
      <c r="IM27" s="91"/>
      <c r="IN27" s="496"/>
      <c r="IO27" s="497"/>
      <c r="IP27" s="1381"/>
      <c r="IQ27" s="823"/>
      <c r="IR27" s="831"/>
      <c r="IS27" s="496"/>
      <c r="IT27" s="497"/>
      <c r="IU27" s="1381"/>
      <c r="IV27" s="675"/>
      <c r="IW27" s="79"/>
      <c r="IX27" s="1670">
        <f t="shared" ref="IX27" si="217">COUNTIF($F27:$IU30,"=CSB 13")</f>
        <v>0</v>
      </c>
      <c r="IY27" s="1670">
        <f t="shared" ref="IY27" si="218">COUNTIF($F27:$IU30,"=CSB 16")</f>
        <v>0</v>
      </c>
      <c r="IZ27" s="1670">
        <f t="shared" ref="IZ27" si="219">COUNTIF($F27:$IU30,"=CSB 24")</f>
        <v>0</v>
      </c>
      <c r="JA27" s="1670">
        <f t="shared" ref="JA27" si="220">COUNTIF($F27:$IU30,"=CSB 23")</f>
        <v>0</v>
      </c>
      <c r="JB27" s="1670">
        <f t="shared" ref="JB27" si="221">COUNTIF($F27:$IU30,"=CSB 3")</f>
        <v>0</v>
      </c>
      <c r="JC27" s="1670">
        <f t="shared" ref="JC27" si="222">COUNTIF($F27:$IU30,"=CSB 4")</f>
        <v>0</v>
      </c>
      <c r="JD27" s="1670">
        <f t="shared" ref="JD27" si="223">COUNTIF($F27:$IU30,"=CSB 5")</f>
        <v>0</v>
      </c>
      <c r="JE27" s="1670">
        <f t="shared" ref="JE27" si="224">COUNTIF($F27:$IU30,"=CSB 28")</f>
        <v>0</v>
      </c>
      <c r="JF27" s="1670">
        <f t="shared" ref="JF27" si="225">COUNTIF($F27:$IU30,"B1")</f>
        <v>0</v>
      </c>
      <c r="JG27" s="1670">
        <f t="shared" ref="JG27" si="226">COUNTIF($F27:$IU30,"B2")</f>
        <v>0</v>
      </c>
      <c r="JH27" s="1694">
        <f t="shared" ref="JH27" si="227">COUNTIF($F27:$IU30,"B4")</f>
        <v>0</v>
      </c>
      <c r="JI27" s="1673">
        <f t="shared" ref="JI27" si="228">COUNTIF($F27:$IU30,"11")</f>
        <v>0</v>
      </c>
      <c r="JJ27" s="1676">
        <f t="shared" ref="JJ27" si="229">COUNTIF($F27:$IU30,"13")</f>
        <v>0</v>
      </c>
      <c r="JK27" s="1676">
        <f t="shared" ref="JK27" si="230">COUNTIF($F27:$IU30,"=14")</f>
        <v>0</v>
      </c>
      <c r="JL27" s="1676">
        <f t="shared" ref="JL27" si="231">COUNTIF($F27:$IU30,"=16")</f>
        <v>0</v>
      </c>
      <c r="JM27" s="1679">
        <f t="shared" ref="JM27" si="232">COUNTIF($F27:$IU30,"=22")</f>
        <v>0</v>
      </c>
      <c r="JN27" s="1682">
        <f t="shared" ref="JN27" si="233">COUNTIF($F27:$IU30,"=23")</f>
        <v>1</v>
      </c>
      <c r="JO27" s="1682">
        <f t="shared" ref="JO27" si="234">COUNTIF($F27:$IU30,"=24")</f>
        <v>0</v>
      </c>
      <c r="JP27" s="1679">
        <f t="shared" ref="JP27" si="235">COUNTIF($F27:$IU30,"=25")</f>
        <v>0</v>
      </c>
      <c r="JQ27" s="1679">
        <f t="shared" ref="JQ27" si="236">COUNTIF($F27:$IU30,"=26")</f>
        <v>0</v>
      </c>
      <c r="JR27" s="1679">
        <f t="shared" ref="JR27" si="237">COUNTIF($F27:$IU30,"=31")</f>
        <v>0</v>
      </c>
      <c r="JS27" s="1673">
        <f t="shared" ref="JS27" si="238">COUNTIF($F27:$IU30,"=32")</f>
        <v>0</v>
      </c>
      <c r="JT27" s="1673">
        <f t="shared" si="0"/>
        <v>0</v>
      </c>
      <c r="JU27" s="1673">
        <f t="shared" ref="JU27" si="239">COUNTIF($F27:$IU30,"=35")</f>
        <v>0</v>
      </c>
      <c r="JV27" s="1673">
        <f t="shared" ref="JV27" si="240">COUNTIF($F27:$IU30,"=36")</f>
        <v>0</v>
      </c>
      <c r="JW27" s="1693">
        <f>COUNTIF($F27:$JO30,"=34")</f>
        <v>0</v>
      </c>
      <c r="JX27" s="79"/>
      <c r="JY27" s="1690" t="str">
        <f t="shared" ref="JY27" si="241">IF(COUNTIF($F27:$IU30,"=CSB 13")&gt;0,"X"," ")</f>
        <v xml:space="preserve"> </v>
      </c>
      <c r="JZ27" s="1690" t="str">
        <f t="shared" ref="JZ27" si="242">IF(COUNTIF($F27:$IU30,"=CSB 16")&gt;0,"X"," ")</f>
        <v xml:space="preserve"> </v>
      </c>
      <c r="KA27" s="1690" t="str">
        <f t="shared" ref="KA27" si="243">IF(COUNTIF($F27:$IU30,"=CSB 24")&gt;0,"X"," ")</f>
        <v xml:space="preserve"> </v>
      </c>
      <c r="KB27" s="1690" t="str">
        <f t="shared" ref="KB27" si="244">IF(COUNTIF($F27:$IU30,"=CSB 23")&gt;0,"X"," ")</f>
        <v xml:space="preserve"> </v>
      </c>
      <c r="KC27" s="1690" t="str">
        <f t="shared" ref="KC27" si="245">IF(COUNTIF($F27:$IU30,"=CSB 3")&gt;0,"X"," ")</f>
        <v xml:space="preserve"> </v>
      </c>
      <c r="KD27" s="1690" t="str">
        <f t="shared" ref="KD27" si="246">IF(COUNTIF($F27:$IU30,"=CSB 4")&gt;0,"X"," ")</f>
        <v xml:space="preserve"> </v>
      </c>
      <c r="KE27" s="1690" t="str">
        <f t="shared" ref="KE27" si="247">IF(COUNTIF($F27:$IU30,"=CSB 5")&gt;0,"X"," ")</f>
        <v xml:space="preserve"> </v>
      </c>
      <c r="KF27" s="1690" t="str">
        <f t="shared" ref="KF27" si="248">IF(COUNTIF($F27:$IU30,"=CSB 28")&gt;0,"X"," ")</f>
        <v xml:space="preserve"> </v>
      </c>
      <c r="KG27" s="1690" t="str">
        <f t="shared" ref="KG27" si="249">IF(COUNTIF($F27:$IU30,"=B1")&gt;0,"X"," ")</f>
        <v xml:space="preserve"> </v>
      </c>
      <c r="KH27" s="1690" t="str">
        <f t="shared" ref="KH27" si="250">IF(COUNTIF($F27:$IU30,"=B2")&gt;0,"X"," ")</f>
        <v xml:space="preserve"> </v>
      </c>
      <c r="KI27" s="1690" t="str">
        <f t="shared" ref="KI27" si="251">IF(COUNTIF($F27:$IU30,"=B4")&gt;0,"X"," ")</f>
        <v xml:space="preserve"> </v>
      </c>
      <c r="KJ27" s="1667" t="str">
        <f t="shared" ref="KJ27" si="252">IF(COUNTIF($F27:$IU30,"=11")&gt;0,"X"," ")</f>
        <v xml:space="preserve"> </v>
      </c>
      <c r="KK27" s="1685" t="str">
        <f t="shared" ref="KK27" si="253">IF(COUNTIF($F27:$IU30,"=13")&gt;0,"X"," ")</f>
        <v xml:space="preserve"> </v>
      </c>
      <c r="KL27" s="1685" t="str">
        <f t="shared" ref="KL27" si="254">IF(COUNTIF($F27:$IU30,"=14")&gt;0,"X"," ")</f>
        <v xml:space="preserve"> </v>
      </c>
      <c r="KM27" s="1685" t="str">
        <f t="shared" ref="KM27" si="255">IF(COUNTIF($F27:$IU30,"=16")&gt;0,"X"," ")</f>
        <v xml:space="preserve"> </v>
      </c>
      <c r="KN27" s="1667" t="str">
        <f t="shared" ref="KN27" si="256">IF(COUNTIF($F27:$IU30,"=22")&gt;0,"X"," ")</f>
        <v xml:space="preserve"> </v>
      </c>
      <c r="KO27" s="1664" t="str">
        <f t="shared" ref="KO27" si="257">IF(COUNTIF($F27:$IU30,"=23")&gt;0,"X"," ")</f>
        <v>X</v>
      </c>
      <c r="KP27" s="1664" t="str">
        <f t="shared" ref="KP27" si="258">IF(COUNTIF($F27:$IU30,"=24")&gt;0,"X"," ")</f>
        <v xml:space="preserve"> </v>
      </c>
      <c r="KQ27" s="1667" t="str">
        <f t="shared" ref="KQ27" si="259">IF(COUNTIF($F27:$IU30,"=25")&gt;0,"X"," ")</f>
        <v xml:space="preserve"> </v>
      </c>
      <c r="KR27" s="1667" t="str">
        <f t="shared" ref="KR27" si="260">IF(COUNTIF($F27:$IU30,"=26")&gt;0,"X"," ")</f>
        <v xml:space="preserve"> </v>
      </c>
      <c r="KS27" s="1667" t="str">
        <f t="shared" ref="KS27" si="261">IF(COUNTIF($F27:$IU30,"=31")&gt;0,"X"," ")</f>
        <v xml:space="preserve"> </v>
      </c>
      <c r="KT27" s="1667" t="str">
        <f t="shared" ref="KT27" si="262">IF(COUNTIF($F27:$IU30,"=32")&gt;0,"X"," ")</f>
        <v xml:space="preserve"> </v>
      </c>
      <c r="KU27" s="1667" t="str">
        <f t="shared" ref="KU27" si="263">IF(COUNTIF($F27:$IU30,"=34")&gt;0,"X"," ")</f>
        <v xml:space="preserve"> </v>
      </c>
      <c r="KV27" s="1667" t="str">
        <f t="shared" ref="KV27" si="264">IF(COUNTIF($F27:$IU30,"=35")&gt;0,"X"," ")</f>
        <v xml:space="preserve"> </v>
      </c>
      <c r="KW27" s="1667" t="str">
        <f t="shared" ref="KW27" si="265">IF(COUNTIF($F27:$IU30,"=36")&gt;0,"X"," ")</f>
        <v xml:space="preserve"> </v>
      </c>
      <c r="KX27" s="675"/>
      <c r="KY27" s="1693">
        <f>COUNTIF($F27:$KX30,"=34")</f>
        <v>0</v>
      </c>
      <c r="KZ27" s="104"/>
      <c r="LA27" s="1706" t="str">
        <f>IF(COUNTIF($F27:$IU30,"=H.Prus")&gt;0,"Z"," ")</f>
        <v xml:space="preserve"> </v>
      </c>
      <c r="LB27" s="1709" t="str">
        <f>IF(COUNTIF($F27:$IU30,"=M.Bojarowski")&gt;0,"Z"," ")</f>
        <v xml:space="preserve"> </v>
      </c>
      <c r="LC27" s="1706" t="str">
        <f>IF(COUNTIF($F27:$IU30,"=M.Marcinkiewicz")&gt;0,"Z"," ")</f>
        <v xml:space="preserve"> </v>
      </c>
      <c r="LD27" s="1706" t="str">
        <f>IF(COUNTIF($F27:$IU30,"=K.Cis")&gt;0,"Z"," ")</f>
        <v xml:space="preserve"> </v>
      </c>
      <c r="LE27" s="1706" t="str">
        <f>IF(COUNTIF($F27:$IU30,"=Z.Tomczykowski")&gt;0,"Z"," ")</f>
        <v xml:space="preserve"> </v>
      </c>
      <c r="LF27" s="1706" t="str">
        <f>IF(COUNTIF($F27:$IU30,"=K.Choroszko")&gt;0,"Z"," ")</f>
        <v xml:space="preserve"> </v>
      </c>
      <c r="LG27" s="1706" t="str">
        <f>IF(COUNTIF($F27:$IU30,"=T.Nosowicz")&gt;0,"Z"," ")</f>
        <v xml:space="preserve"> </v>
      </c>
      <c r="LH27" s="1706" t="str">
        <f>IF(COUNTIF($F27:$IU30,"=A.Miściur-Kaszyńska")&gt;0,"Z"," ")</f>
        <v xml:space="preserve"> </v>
      </c>
      <c r="LI27" s="1706" t="str">
        <f t="shared" ref="LI27" si="266">IF(COUNTIF($F27:$IU30,"=A.Gliwiński")&gt;0,"Z"," ")</f>
        <v xml:space="preserve"> </v>
      </c>
      <c r="LJ27" s="1706" t="str">
        <f>IF(COUNTIF($F27:$IU30,"=K.Kiejdo")&gt;0,"Z"," ")</f>
        <v xml:space="preserve"> </v>
      </c>
      <c r="LK27" s="1706" t="str">
        <f>IF(COUNTIF($F27:$IU30,"=M.Kieżun")&gt;0,"Z"," ")</f>
        <v xml:space="preserve"> </v>
      </c>
      <c r="LL27" s="1706" t="str">
        <f>IF(COUNTIF($F27:$IU30,"=I.Cymańska-Kasprzyk")&gt;0,"Z"," ")</f>
        <v xml:space="preserve"> </v>
      </c>
      <c r="LM27" s="1709" t="str">
        <f>IF(COUNTIF($F27:$IU30,"=M.Choroszko")&gt;0,"Z"," ")</f>
        <v xml:space="preserve"> </v>
      </c>
      <c r="LN27" s="1709" t="str">
        <f>IF(COUNTIF($F27:$IU30,"=M.Grzyb")&gt;0,"Z"," ")</f>
        <v xml:space="preserve"> </v>
      </c>
      <c r="LO27" s="1709" t="str">
        <f>IF(COUNTIF($F27:$IU30,"=A.Muż")&gt;0,"Z"," ")</f>
        <v xml:space="preserve"> </v>
      </c>
      <c r="LP27" s="1709" t="str">
        <f>IF(COUNTIF($F27:$IU30,"=E.Kicka")&gt;0,"Z"," ")</f>
        <v xml:space="preserve"> </v>
      </c>
      <c r="LQ27" s="1706" t="str">
        <f>IF(COUNTIF($F27:$IU30,"=M.Gregorczyk")&gt;0,"Z"," ")</f>
        <v xml:space="preserve"> </v>
      </c>
      <c r="LR27" s="1706" t="str">
        <f>IF(COUNTIF($F27:$IU30,"=M.Szonert")&gt;0,"Z"," ")</f>
        <v xml:space="preserve"> </v>
      </c>
      <c r="LS27" s="1709" t="str">
        <f>IF(COUNTIF($F27:$IU30,"=E.Ciarciński")&gt;0,"Z"," ")</f>
        <v xml:space="preserve"> </v>
      </c>
      <c r="LT27" s="1709" t="str">
        <f>IF(COUNTIF($F27:$IU30,"=M.Czajka")&gt;0,"Z"," ")</f>
        <v xml:space="preserve"> </v>
      </c>
      <c r="LU27" s="1709" t="str">
        <f t="shared" ref="LU27" si="267">IF(COUNTIF($F27:$IU30,"=J.Łukaszewicz")&gt;0,"Z"," ")</f>
        <v xml:space="preserve"> </v>
      </c>
      <c r="LV27" s="1709" t="str">
        <f>IF(COUNTIF($F27:$IU30,"=K.Piotrowicz")&gt;0,"Z"," ")</f>
        <v xml:space="preserve"> </v>
      </c>
      <c r="LW27" s="1709" t="str">
        <f>IF(COUNTIF($F27:$IU30,"=A.Tychek")&gt;0,"Z"," ")</f>
        <v xml:space="preserve"> </v>
      </c>
      <c r="LX27" s="1709" t="str">
        <f>IF(COUNTIF($F27:$IU30,"=R.Sokulski")&gt;0,"Z"," ")</f>
        <v>Z</v>
      </c>
      <c r="LY27" s="1709" t="str">
        <f>IF(COUNTIF($F27:$IU30,"=S.Piotrowska")&gt;0,"Z"," ")</f>
        <v xml:space="preserve"> </v>
      </c>
      <c r="LZ27" s="1709" t="str">
        <f>IF(COUNTIF($F27:$IU30,"=J.Gregorczuk")&gt;0,"Z"," ")</f>
        <v xml:space="preserve"> </v>
      </c>
      <c r="MA27" s="1709" t="str">
        <f>IF(COUNTIF($F27:$IU30,"=A.Marciniak")&gt;0,"Z"," ")</f>
        <v xml:space="preserve"> </v>
      </c>
      <c r="MB27" s="1709" t="str">
        <f>IF(COUNTIF($F27:$IU30,"=I.Ogulewicz")&gt;0,"Z"," ")</f>
        <v xml:space="preserve"> </v>
      </c>
      <c r="MC27" s="1709" t="str">
        <f>IF(COUNTIF($F27:$IU30,"=R.Przęczek")&gt;0,"Z"," ")</f>
        <v xml:space="preserve"> </v>
      </c>
      <c r="MD27" s="1709" t="str">
        <f>IF(COUNTIF($F27:$IU30,"=D.Ławecka-Bednarska")&gt;0,"Z"," ")</f>
        <v xml:space="preserve"> </v>
      </c>
      <c r="ME27" s="1709" t="str">
        <f>IF(COUNTIF($F27:$IU30,"=K.Nossek")&gt;0,"Z"," ")</f>
        <v xml:space="preserve"> </v>
      </c>
      <c r="MF27" s="1709" t="str">
        <f>IF(COUNTIF($F27:$IU30,"=M.Lipiński")&gt;0,"Z"," ")</f>
        <v xml:space="preserve"> </v>
      </c>
      <c r="MG27" s="1706" t="str">
        <f t="shared" ref="MG27" si="268">IF(COUNTIF($F27:$IU30,"=H.Libuda")&gt;0,"Z"," ")</f>
        <v xml:space="preserve"> </v>
      </c>
      <c r="MH27" s="1706" t="str">
        <f t="shared" ref="MH27" si="269">IF(COUNTIF($F27:$IU30,"=K.Kaczmarczyk")&gt;0,"Z"," ")</f>
        <v xml:space="preserve"> </v>
      </c>
      <c r="MI27" s="1706" t="str">
        <f t="shared" ref="MI27" si="270">IF(COUNTIF($F27:$IU30,"=K.Janowicz")&gt;0,"Z"," ")</f>
        <v xml:space="preserve"> </v>
      </c>
      <c r="MJ27" s="1706" t="str">
        <f>IF(COUNTIF($F27:$IU30,"=N.Liakh")&gt;0,"Z"," ")</f>
        <v xml:space="preserve"> </v>
      </c>
      <c r="MK27" s="1709" t="str">
        <f>IF(COUNTIF($F27:$IU30,"=J.Lubkiewicz")&gt;0,"Z"," ")</f>
        <v xml:space="preserve"> </v>
      </c>
      <c r="ML27" s="1709" t="str">
        <f>IF(COUNTIF($F27:$IU30,"=I.Świca")&gt;0,"Z"," ")</f>
        <v xml:space="preserve"> </v>
      </c>
      <c r="MM27" s="1709" t="str">
        <f>IF(COUNTIF($F27:$IU30,"=H.Libuda")&gt;0,"Z"," ")</f>
        <v xml:space="preserve"> </v>
      </c>
      <c r="MN27" s="1709" t="str">
        <f>IF(COUNTIF($F27:$IU30,"=A.Jastrzębska")&gt;0,"Z"," ")</f>
        <v xml:space="preserve"> </v>
      </c>
    </row>
    <row r="28" spans="1:352" s="7" customFormat="1" ht="8.1" customHeight="1" thickBot="1">
      <c r="A28" s="1700"/>
      <c r="B28" s="1701"/>
      <c r="C28" s="1701"/>
      <c r="D28" s="1701"/>
      <c r="E28" s="1702"/>
      <c r="F28" s="123" t="s">
        <v>15</v>
      </c>
      <c r="G28" s="92" t="s">
        <v>16</v>
      </c>
      <c r="H28" s="1283"/>
      <c r="I28" s="697"/>
      <c r="J28" s="1383"/>
      <c r="K28" s="123" t="s">
        <v>15</v>
      </c>
      <c r="L28" s="92" t="s">
        <v>16</v>
      </c>
      <c r="M28" s="1283"/>
      <c r="N28" s="697"/>
      <c r="O28" s="1383"/>
      <c r="P28" s="123" t="s">
        <v>15</v>
      </c>
      <c r="Q28" s="92" t="s">
        <v>16</v>
      </c>
      <c r="R28" s="1283"/>
      <c r="S28" s="697"/>
      <c r="T28" s="1383"/>
      <c r="U28" s="123" t="s">
        <v>15</v>
      </c>
      <c r="V28" s="92" t="s">
        <v>16</v>
      </c>
      <c r="W28" s="1283"/>
      <c r="X28" s="697"/>
      <c r="Y28" s="1383"/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3"/>
      <c r="AJ28" s="123" t="s">
        <v>15</v>
      </c>
      <c r="AK28" s="92" t="s">
        <v>16</v>
      </c>
      <c r="AL28" s="206"/>
      <c r="AM28" s="141"/>
      <c r="AN28" s="1373"/>
      <c r="AO28" s="123" t="s">
        <v>15</v>
      </c>
      <c r="AP28" s="92" t="s">
        <v>16</v>
      </c>
      <c r="AQ28" s="1469"/>
      <c r="AR28" s="495"/>
      <c r="AS28" s="1385"/>
      <c r="AT28" s="259" t="s">
        <v>15</v>
      </c>
      <c r="AU28" s="92" t="s">
        <v>16</v>
      </c>
      <c r="AV28" s="1471"/>
      <c r="AW28" s="136"/>
      <c r="AX28" s="1385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1283"/>
      <c r="BG28" s="697"/>
      <c r="BH28" s="1383"/>
      <c r="BI28" s="123" t="s">
        <v>15</v>
      </c>
      <c r="BJ28" s="92" t="s">
        <v>16</v>
      </c>
      <c r="BK28" s="206"/>
      <c r="BL28" s="141"/>
      <c r="BM28" s="1373"/>
      <c r="BN28" s="123" t="s">
        <v>15</v>
      </c>
      <c r="BO28" s="92" t="s">
        <v>16</v>
      </c>
      <c r="BP28" s="1283"/>
      <c r="BQ28" s="697"/>
      <c r="BR28" s="1383"/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5"/>
      <c r="CC28" s="123" t="s">
        <v>15</v>
      </c>
      <c r="CD28" s="92" t="s">
        <v>16</v>
      </c>
      <c r="CE28" s="1283"/>
      <c r="CF28" s="697"/>
      <c r="CG28" s="1383"/>
      <c r="CH28" s="123" t="s">
        <v>15</v>
      </c>
      <c r="CI28" s="92" t="s">
        <v>16</v>
      </c>
      <c r="CJ28" s="558"/>
      <c r="CK28" s="476"/>
      <c r="CL28" s="1385"/>
      <c r="CM28" s="123" t="s">
        <v>15</v>
      </c>
      <c r="CN28" s="92" t="s">
        <v>16</v>
      </c>
      <c r="CO28" s="1283"/>
      <c r="CP28" s="697"/>
      <c r="CQ28" s="1383"/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1283"/>
      <c r="DE28" s="697"/>
      <c r="DF28" s="1383"/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1283"/>
      <c r="DT28" s="697"/>
      <c r="DU28" s="1383"/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1283"/>
      <c r="ED28" s="697"/>
      <c r="EE28" s="1383"/>
      <c r="EF28" s="259" t="s">
        <v>15</v>
      </c>
      <c r="EG28" s="89" t="s">
        <v>16</v>
      </c>
      <c r="EH28" s="1283"/>
      <c r="EI28" s="697"/>
      <c r="EJ28" s="1383"/>
      <c r="EK28" s="259" t="s">
        <v>15</v>
      </c>
      <c r="EL28" s="388" t="s">
        <v>16</v>
      </c>
      <c r="EM28" s="1283"/>
      <c r="EN28" s="697"/>
      <c r="EO28" s="1383"/>
      <c r="EP28" s="259" t="s">
        <v>15</v>
      </c>
      <c r="EQ28" s="92" t="s">
        <v>16</v>
      </c>
      <c r="ER28" s="1283"/>
      <c r="ES28" s="697"/>
      <c r="ET28" s="1383"/>
      <c r="EU28" s="123" t="s">
        <v>15</v>
      </c>
      <c r="EV28" s="92" t="s">
        <v>16</v>
      </c>
      <c r="EW28" s="343"/>
      <c r="EX28" s="141"/>
      <c r="EY28" s="349"/>
      <c r="EZ28" s="1335" t="s">
        <v>15</v>
      </c>
      <c r="FA28" s="1353" t="s">
        <v>16</v>
      </c>
      <c r="FB28" s="1337"/>
      <c r="FC28" s="1338"/>
      <c r="FD28" s="1641"/>
      <c r="FE28" s="1335" t="s">
        <v>15</v>
      </c>
      <c r="FF28" s="1353" t="s">
        <v>16</v>
      </c>
      <c r="FG28" s="1337"/>
      <c r="FH28" s="1340"/>
      <c r="FI28" s="1388"/>
      <c r="FJ28" s="1335" t="s">
        <v>15</v>
      </c>
      <c r="FK28" s="1353" t="s">
        <v>16</v>
      </c>
      <c r="FL28" s="1337"/>
      <c r="FM28" s="1338"/>
      <c r="FN28" s="1644"/>
      <c r="FO28" s="1335" t="s">
        <v>15</v>
      </c>
      <c r="FP28" s="1353" t="s">
        <v>16</v>
      </c>
      <c r="FQ28" s="1337"/>
      <c r="FR28" s="1338"/>
      <c r="FS28" s="1339"/>
      <c r="FT28" s="1335" t="s">
        <v>15</v>
      </c>
      <c r="FU28" s="1353" t="s">
        <v>16</v>
      </c>
      <c r="FV28" s="1337"/>
      <c r="FW28" s="1340"/>
      <c r="FX28" s="1388"/>
      <c r="FY28" s="1335" t="s">
        <v>15</v>
      </c>
      <c r="FZ28" s="1353" t="s">
        <v>16</v>
      </c>
      <c r="GA28" s="1337"/>
      <c r="GB28" s="1340"/>
      <c r="GC28" s="1339"/>
      <c r="GD28" s="1335" t="s">
        <v>15</v>
      </c>
      <c r="GE28" s="1354" t="s">
        <v>16</v>
      </c>
      <c r="GF28" s="1337"/>
      <c r="GG28" s="1340"/>
      <c r="GH28" s="1388"/>
      <c r="GI28" s="1335" t="s">
        <v>15</v>
      </c>
      <c r="GJ28" s="1354" t="s">
        <v>16</v>
      </c>
      <c r="GK28" s="1337"/>
      <c r="GL28" s="1338"/>
      <c r="GM28" s="1339"/>
      <c r="GN28" s="1342" t="s">
        <v>15</v>
      </c>
      <c r="GO28" s="1353" t="s">
        <v>16</v>
      </c>
      <c r="GP28" s="1337"/>
      <c r="GQ28" s="1340"/>
      <c r="GR28" s="1388"/>
      <c r="GS28" s="1342" t="s">
        <v>15</v>
      </c>
      <c r="GT28" s="1353" t="s">
        <v>16</v>
      </c>
      <c r="GU28" s="1337"/>
      <c r="GV28" s="1338"/>
      <c r="GW28" s="1390"/>
      <c r="GX28" s="600" t="s">
        <v>15</v>
      </c>
      <c r="GY28" s="612" t="s">
        <v>16</v>
      </c>
      <c r="GZ28" s="602"/>
      <c r="HA28" s="603"/>
      <c r="HB28" s="1393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3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498"/>
      <c r="HZ28" s="495"/>
      <c r="IA28" s="1378"/>
      <c r="IB28" s="128" t="s">
        <v>15</v>
      </c>
      <c r="IC28" s="92" t="s">
        <v>16</v>
      </c>
      <c r="ID28" s="498"/>
      <c r="IE28" s="495"/>
      <c r="IF28" s="1378"/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 t="s">
        <v>1502</v>
      </c>
      <c r="IO28" s="495" t="s">
        <v>545</v>
      </c>
      <c r="IP28" s="1378">
        <v>23</v>
      </c>
      <c r="IQ28" s="825" t="s">
        <v>15</v>
      </c>
      <c r="IR28" s="832" t="s">
        <v>16</v>
      </c>
      <c r="IS28" s="498"/>
      <c r="IT28" s="495"/>
      <c r="IU28" s="1378"/>
      <c r="IV28" s="675"/>
      <c r="IW28" s="80" t="s">
        <v>15</v>
      </c>
      <c r="IX28" s="1671"/>
      <c r="IY28" s="1671"/>
      <c r="IZ28" s="1671"/>
      <c r="JA28" s="1671"/>
      <c r="JB28" s="1671"/>
      <c r="JC28" s="1671"/>
      <c r="JD28" s="1671"/>
      <c r="JE28" s="1671"/>
      <c r="JF28" s="1671"/>
      <c r="JG28" s="1671"/>
      <c r="JH28" s="1695"/>
      <c r="JI28" s="1674"/>
      <c r="JJ28" s="1677"/>
      <c r="JK28" s="1677"/>
      <c r="JL28" s="1677"/>
      <c r="JM28" s="1680"/>
      <c r="JN28" s="1683"/>
      <c r="JO28" s="1683"/>
      <c r="JP28" s="1680"/>
      <c r="JQ28" s="1680"/>
      <c r="JR28" s="1680"/>
      <c r="JS28" s="1674"/>
      <c r="JT28" s="1674"/>
      <c r="JU28" s="1674"/>
      <c r="JV28" s="1674"/>
      <c r="JW28" s="1693"/>
      <c r="JX28" s="80" t="s">
        <v>15</v>
      </c>
      <c r="JY28" s="1691"/>
      <c r="JZ28" s="1691"/>
      <c r="KA28" s="1691"/>
      <c r="KB28" s="1691"/>
      <c r="KC28" s="1691"/>
      <c r="KD28" s="1691"/>
      <c r="KE28" s="1691"/>
      <c r="KF28" s="1691"/>
      <c r="KG28" s="1691"/>
      <c r="KH28" s="1691"/>
      <c r="KI28" s="1691"/>
      <c r="KJ28" s="1668"/>
      <c r="KK28" s="1686"/>
      <c r="KL28" s="1686"/>
      <c r="KM28" s="1686"/>
      <c r="KN28" s="1668"/>
      <c r="KO28" s="1665"/>
      <c r="KP28" s="1665"/>
      <c r="KQ28" s="1668"/>
      <c r="KR28" s="1668"/>
      <c r="KS28" s="1668"/>
      <c r="KT28" s="1668"/>
      <c r="KU28" s="1668"/>
      <c r="KV28" s="1668"/>
      <c r="KW28" s="1668"/>
      <c r="KX28" s="675"/>
      <c r="KY28" s="1693"/>
      <c r="KZ28" s="105" t="s">
        <v>15</v>
      </c>
      <c r="LA28" s="1707"/>
      <c r="LB28" s="1709"/>
      <c r="LC28" s="1707"/>
      <c r="LD28" s="1707"/>
      <c r="LE28" s="1707"/>
      <c r="LF28" s="1707"/>
      <c r="LG28" s="1707"/>
      <c r="LH28" s="1707"/>
      <c r="LI28" s="1707"/>
      <c r="LJ28" s="1707"/>
      <c r="LK28" s="1707"/>
      <c r="LL28" s="1707"/>
      <c r="LM28" s="1709"/>
      <c r="LN28" s="1709"/>
      <c r="LO28" s="1709"/>
      <c r="LP28" s="1709"/>
      <c r="LQ28" s="1707"/>
      <c r="LR28" s="1707"/>
      <c r="LS28" s="1709"/>
      <c r="LT28" s="1709"/>
      <c r="LU28" s="1709"/>
      <c r="LV28" s="1709"/>
      <c r="LW28" s="1709"/>
      <c r="LX28" s="1709"/>
      <c r="LY28" s="1709"/>
      <c r="LZ28" s="1709"/>
      <c r="MA28" s="1709"/>
      <c r="MB28" s="1709"/>
      <c r="MC28" s="1709"/>
      <c r="MD28" s="1709"/>
      <c r="ME28" s="1709"/>
      <c r="MF28" s="1709"/>
      <c r="MG28" s="1707"/>
      <c r="MH28" s="1707"/>
      <c r="MI28" s="1707"/>
      <c r="MJ28" s="1707"/>
      <c r="MK28" s="1709"/>
      <c r="ML28" s="1709"/>
      <c r="MM28" s="1709"/>
      <c r="MN28" s="1709"/>
    </row>
    <row r="29" spans="1:352" s="7" customFormat="1" ht="8.1" customHeight="1" thickBot="1">
      <c r="A29" s="1700"/>
      <c r="B29" s="1701"/>
      <c r="C29" s="1701"/>
      <c r="D29" s="1701"/>
      <c r="E29" s="1702"/>
      <c r="F29" s="123"/>
      <c r="G29" s="89"/>
      <c r="H29" s="1283"/>
      <c r="I29" s="697"/>
      <c r="J29" s="1383"/>
      <c r="K29" s="123"/>
      <c r="L29" s="89"/>
      <c r="M29" s="1283"/>
      <c r="N29" s="697"/>
      <c r="O29" s="1383"/>
      <c r="P29" s="123"/>
      <c r="Q29" s="89"/>
      <c r="R29" s="1283"/>
      <c r="S29" s="697"/>
      <c r="T29" s="1383"/>
      <c r="U29" s="123"/>
      <c r="V29" s="89"/>
      <c r="W29" s="1283"/>
      <c r="X29" s="697"/>
      <c r="Y29" s="1383"/>
      <c r="Z29" s="123"/>
      <c r="AA29" s="89"/>
      <c r="AB29" s="207"/>
      <c r="AC29" s="136"/>
      <c r="AD29" s="144"/>
      <c r="AE29" s="123"/>
      <c r="AF29" s="89"/>
      <c r="AG29" s="207"/>
      <c r="AH29" s="136"/>
      <c r="AI29" s="1373"/>
      <c r="AJ29" s="123"/>
      <c r="AK29" s="89"/>
      <c r="AL29" s="207"/>
      <c r="AM29" s="136"/>
      <c r="AN29" s="1373"/>
      <c r="AO29" s="123"/>
      <c r="AP29" s="89"/>
      <c r="AQ29" s="696"/>
      <c r="AR29" s="697"/>
      <c r="AS29" s="400"/>
      <c r="AT29" s="259"/>
      <c r="AU29" s="89"/>
      <c r="AV29" s="1471"/>
      <c r="AW29" s="136"/>
      <c r="AX29" s="400"/>
      <c r="AY29" s="123"/>
      <c r="AZ29" s="89"/>
      <c r="BA29" s="238"/>
      <c r="BB29" s="141"/>
      <c r="BC29" s="144"/>
      <c r="BD29" s="123"/>
      <c r="BE29" s="89"/>
      <c r="BF29" s="1283"/>
      <c r="BG29" s="697"/>
      <c r="BH29" s="1383"/>
      <c r="BI29" s="123"/>
      <c r="BJ29" s="89"/>
      <c r="BK29" s="207"/>
      <c r="BL29" s="136"/>
      <c r="BM29" s="1373"/>
      <c r="BN29" s="123"/>
      <c r="BO29" s="89"/>
      <c r="BP29" s="1283"/>
      <c r="BQ29" s="697"/>
      <c r="BR29" s="1383"/>
      <c r="BS29" s="123"/>
      <c r="BT29" s="89"/>
      <c r="BU29" s="207"/>
      <c r="BV29" s="136"/>
      <c r="BW29" s="349"/>
      <c r="BX29" s="401"/>
      <c r="BY29" s="402"/>
      <c r="BZ29" s="477"/>
      <c r="CA29" s="478"/>
      <c r="CB29" s="1385"/>
      <c r="CC29" s="123"/>
      <c r="CD29" s="89"/>
      <c r="CE29" s="1283"/>
      <c r="CF29" s="697"/>
      <c r="CG29" s="1383"/>
      <c r="CH29" s="123"/>
      <c r="CI29" s="89"/>
      <c r="CJ29" s="477"/>
      <c r="CK29" s="478"/>
      <c r="CL29" s="1385"/>
      <c r="CM29" s="123"/>
      <c r="CN29" s="89"/>
      <c r="CO29" s="1283"/>
      <c r="CP29" s="697"/>
      <c r="CQ29" s="1383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1283"/>
      <c r="DE29" s="697"/>
      <c r="DF29" s="1383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1283"/>
      <c r="DT29" s="697"/>
      <c r="DU29" s="1383"/>
      <c r="DV29" s="123"/>
      <c r="DW29" s="386"/>
      <c r="DX29" s="477"/>
      <c r="DY29" s="483"/>
      <c r="DZ29" s="144"/>
      <c r="EA29" s="259"/>
      <c r="EB29" s="89"/>
      <c r="EC29" s="1283"/>
      <c r="ED29" s="697"/>
      <c r="EE29" s="1383"/>
      <c r="EF29" s="259"/>
      <c r="EG29" s="89"/>
      <c r="EH29" s="1283"/>
      <c r="EI29" s="697"/>
      <c r="EJ29" s="1383"/>
      <c r="EK29" s="259"/>
      <c r="EL29" s="386"/>
      <c r="EM29" s="1283"/>
      <c r="EN29" s="697"/>
      <c r="EO29" s="1383"/>
      <c r="EP29" s="259"/>
      <c r="EQ29" s="89"/>
      <c r="ER29" s="1283"/>
      <c r="ES29" s="697"/>
      <c r="ET29" s="1383"/>
      <c r="EU29" s="123"/>
      <c r="EV29" s="89"/>
      <c r="EW29" s="238"/>
      <c r="EX29" s="1466"/>
      <c r="EY29" s="349"/>
      <c r="EZ29" s="1335"/>
      <c r="FA29" s="1336"/>
      <c r="FB29" s="1337"/>
      <c r="FC29" s="1343"/>
      <c r="FD29" s="1641"/>
      <c r="FE29" s="1335"/>
      <c r="FF29" s="1336"/>
      <c r="FG29" s="1337"/>
      <c r="FH29" s="1343"/>
      <c r="FI29" s="1388"/>
      <c r="FJ29" s="1335"/>
      <c r="FK29" s="1336"/>
      <c r="FL29" s="1337"/>
      <c r="FM29" s="1343"/>
      <c r="FN29" s="1388"/>
      <c r="FO29" s="1335"/>
      <c r="FP29" s="1336"/>
      <c r="FQ29" s="1337"/>
      <c r="FR29" s="1343"/>
      <c r="FS29" s="1339"/>
      <c r="FT29" s="1335"/>
      <c r="FU29" s="1336"/>
      <c r="FV29" s="1337"/>
      <c r="FW29" s="1343"/>
      <c r="FX29" s="1388"/>
      <c r="FY29" s="1335"/>
      <c r="FZ29" s="1336"/>
      <c r="GA29" s="1337"/>
      <c r="GB29" s="1343"/>
      <c r="GC29" s="1339"/>
      <c r="GD29" s="1335"/>
      <c r="GE29" s="1341"/>
      <c r="GF29" s="1337"/>
      <c r="GG29" s="1343"/>
      <c r="GH29" s="1388"/>
      <c r="GI29" s="1335"/>
      <c r="GJ29" s="1341"/>
      <c r="GK29" s="1337"/>
      <c r="GL29" s="1343"/>
      <c r="GM29" s="1339"/>
      <c r="GN29" s="1342"/>
      <c r="GO29" s="1336"/>
      <c r="GP29" s="1337"/>
      <c r="GQ29" s="1343"/>
      <c r="GR29" s="1388"/>
      <c r="GS29" s="1342"/>
      <c r="GT29" s="1336"/>
      <c r="GU29" s="1337"/>
      <c r="GV29" s="1343"/>
      <c r="GW29" s="1390"/>
      <c r="GX29" s="600"/>
      <c r="GY29" s="601"/>
      <c r="GZ29" s="602"/>
      <c r="HA29" s="603"/>
      <c r="HB29" s="1393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3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498"/>
      <c r="HZ29" s="495"/>
      <c r="IA29" s="1378"/>
      <c r="IB29" s="128"/>
      <c r="IC29" s="89"/>
      <c r="ID29" s="498"/>
      <c r="IE29" s="495"/>
      <c r="IF29" s="1383"/>
      <c r="IG29" s="123"/>
      <c r="IH29" s="89"/>
      <c r="II29" s="498"/>
      <c r="IJ29" s="495"/>
      <c r="IK29" s="144"/>
      <c r="IL29" s="128"/>
      <c r="IM29" s="89"/>
      <c r="IN29" s="498"/>
      <c r="IO29" s="495"/>
      <c r="IP29" s="1383"/>
      <c r="IQ29" s="825"/>
      <c r="IR29" s="826"/>
      <c r="IS29" s="498"/>
      <c r="IT29" s="495"/>
      <c r="IU29" s="1383"/>
      <c r="IV29" s="675"/>
      <c r="IW29" s="80"/>
      <c r="IX29" s="1671"/>
      <c r="IY29" s="1671"/>
      <c r="IZ29" s="1671"/>
      <c r="JA29" s="1671"/>
      <c r="JB29" s="1671"/>
      <c r="JC29" s="1671"/>
      <c r="JD29" s="1671"/>
      <c r="JE29" s="1671"/>
      <c r="JF29" s="1671"/>
      <c r="JG29" s="1671"/>
      <c r="JH29" s="1695"/>
      <c r="JI29" s="1674"/>
      <c r="JJ29" s="1677"/>
      <c r="JK29" s="1677"/>
      <c r="JL29" s="1677"/>
      <c r="JM29" s="1680"/>
      <c r="JN29" s="1683"/>
      <c r="JO29" s="1683"/>
      <c r="JP29" s="1680"/>
      <c r="JQ29" s="1680"/>
      <c r="JR29" s="1680"/>
      <c r="JS29" s="1674"/>
      <c r="JT29" s="1674"/>
      <c r="JU29" s="1674"/>
      <c r="JV29" s="1674"/>
      <c r="JW29" s="1693"/>
      <c r="JX29" s="80"/>
      <c r="JY29" s="1691"/>
      <c r="JZ29" s="1691"/>
      <c r="KA29" s="1691"/>
      <c r="KB29" s="1691"/>
      <c r="KC29" s="1691"/>
      <c r="KD29" s="1691"/>
      <c r="KE29" s="1691"/>
      <c r="KF29" s="1691"/>
      <c r="KG29" s="1691"/>
      <c r="KH29" s="1691"/>
      <c r="KI29" s="1691"/>
      <c r="KJ29" s="1668"/>
      <c r="KK29" s="1686"/>
      <c r="KL29" s="1686"/>
      <c r="KM29" s="1686"/>
      <c r="KN29" s="1668"/>
      <c r="KO29" s="1665"/>
      <c r="KP29" s="1665"/>
      <c r="KQ29" s="1668"/>
      <c r="KR29" s="1668"/>
      <c r="KS29" s="1668"/>
      <c r="KT29" s="1668"/>
      <c r="KU29" s="1668"/>
      <c r="KV29" s="1668"/>
      <c r="KW29" s="1668"/>
      <c r="KX29" s="675"/>
      <c r="KY29" s="1693"/>
      <c r="KZ29" s="105"/>
      <c r="LA29" s="1707"/>
      <c r="LB29" s="1709"/>
      <c r="LC29" s="1707"/>
      <c r="LD29" s="1707"/>
      <c r="LE29" s="1707"/>
      <c r="LF29" s="1707"/>
      <c r="LG29" s="1707"/>
      <c r="LH29" s="1707"/>
      <c r="LI29" s="1707"/>
      <c r="LJ29" s="1707"/>
      <c r="LK29" s="1707"/>
      <c r="LL29" s="1707"/>
      <c r="LM29" s="1709"/>
      <c r="LN29" s="1709"/>
      <c r="LO29" s="1709"/>
      <c r="LP29" s="1709"/>
      <c r="LQ29" s="1707"/>
      <c r="LR29" s="1707"/>
      <c r="LS29" s="1709"/>
      <c r="LT29" s="1709"/>
      <c r="LU29" s="1709"/>
      <c r="LV29" s="1709"/>
      <c r="LW29" s="1709"/>
      <c r="LX29" s="1709"/>
      <c r="LY29" s="1709"/>
      <c r="LZ29" s="1709"/>
      <c r="MA29" s="1709"/>
      <c r="MB29" s="1709"/>
      <c r="MC29" s="1709"/>
      <c r="MD29" s="1709"/>
      <c r="ME29" s="1709"/>
      <c r="MF29" s="1709"/>
      <c r="MG29" s="1707"/>
      <c r="MH29" s="1707"/>
      <c r="MI29" s="1707"/>
      <c r="MJ29" s="1707"/>
      <c r="MK29" s="1709"/>
      <c r="ML29" s="1709"/>
      <c r="MM29" s="1709"/>
      <c r="MN29" s="1709"/>
    </row>
    <row r="30" spans="1:352" s="7" customFormat="1" ht="8.1" customHeight="1" thickBot="1">
      <c r="A30" s="1700"/>
      <c r="B30" s="1701"/>
      <c r="C30" s="1701"/>
      <c r="D30" s="1701"/>
      <c r="E30" s="1702"/>
      <c r="F30" s="124"/>
      <c r="G30" s="90"/>
      <c r="H30" s="170"/>
      <c r="I30" s="137"/>
      <c r="J30" s="1382"/>
      <c r="K30" s="124"/>
      <c r="L30" s="90"/>
      <c r="M30" s="170"/>
      <c r="N30" s="137"/>
      <c r="O30" s="1382"/>
      <c r="P30" s="124"/>
      <c r="Q30" s="90"/>
      <c r="R30" s="170"/>
      <c r="S30" s="137"/>
      <c r="T30" s="1382"/>
      <c r="U30" s="124"/>
      <c r="V30" s="90"/>
      <c r="W30" s="170"/>
      <c r="X30" s="137"/>
      <c r="Y30" s="1382"/>
      <c r="Z30" s="124"/>
      <c r="AA30" s="90"/>
      <c r="AB30" s="208"/>
      <c r="AC30" s="137"/>
      <c r="AD30" s="145"/>
      <c r="AE30" s="124"/>
      <c r="AF30" s="90"/>
      <c r="AG30" s="208"/>
      <c r="AH30" s="137"/>
      <c r="AI30" s="1380"/>
      <c r="AJ30" s="124"/>
      <c r="AK30" s="90"/>
      <c r="AL30" s="208"/>
      <c r="AM30" s="137"/>
      <c r="AN30" s="1380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170"/>
      <c r="BG30" s="137"/>
      <c r="BH30" s="1382"/>
      <c r="BI30" s="124"/>
      <c r="BJ30" s="90"/>
      <c r="BK30" s="208"/>
      <c r="BL30" s="137"/>
      <c r="BM30" s="1380"/>
      <c r="BN30" s="124"/>
      <c r="BO30" s="90"/>
      <c r="BP30" s="170"/>
      <c r="BQ30" s="137"/>
      <c r="BR30" s="1382"/>
      <c r="BS30" s="124"/>
      <c r="BT30" s="90"/>
      <c r="BU30" s="208"/>
      <c r="BV30" s="137"/>
      <c r="BW30" s="350"/>
      <c r="BX30" s="404"/>
      <c r="BY30" s="407"/>
      <c r="BZ30" s="479"/>
      <c r="CA30" s="480"/>
      <c r="CB30" s="1386"/>
      <c r="CC30" s="124"/>
      <c r="CD30" s="90"/>
      <c r="CE30" s="170"/>
      <c r="CF30" s="137"/>
      <c r="CG30" s="1382"/>
      <c r="CH30" s="124"/>
      <c r="CI30" s="90"/>
      <c r="CJ30" s="479"/>
      <c r="CK30" s="480"/>
      <c r="CL30" s="1386"/>
      <c r="CM30" s="124"/>
      <c r="CN30" s="90"/>
      <c r="CO30" s="170"/>
      <c r="CP30" s="137"/>
      <c r="CQ30" s="1382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170"/>
      <c r="DE30" s="137"/>
      <c r="DF30" s="1382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170"/>
      <c r="DT30" s="137"/>
      <c r="DU30" s="1382"/>
      <c r="DV30" s="124"/>
      <c r="DW30" s="109"/>
      <c r="DX30" s="479"/>
      <c r="DY30" s="480"/>
      <c r="DZ30" s="145"/>
      <c r="EA30" s="260"/>
      <c r="EB30" s="90"/>
      <c r="EC30" s="170"/>
      <c r="ED30" s="137"/>
      <c r="EE30" s="1382"/>
      <c r="EF30" s="260"/>
      <c r="EG30" s="90"/>
      <c r="EH30" s="170"/>
      <c r="EI30" s="137"/>
      <c r="EJ30" s="1382"/>
      <c r="EK30" s="260"/>
      <c r="EL30" s="109"/>
      <c r="EM30" s="170"/>
      <c r="EN30" s="137"/>
      <c r="EO30" s="1382"/>
      <c r="EP30" s="260"/>
      <c r="EQ30" s="90"/>
      <c r="ER30" s="170"/>
      <c r="ES30" s="137"/>
      <c r="ET30" s="1382"/>
      <c r="EU30" s="124"/>
      <c r="EV30" s="90"/>
      <c r="EW30" s="346"/>
      <c r="EX30" s="417"/>
      <c r="EY30" s="350"/>
      <c r="EZ30" s="1344"/>
      <c r="FA30" s="1350"/>
      <c r="FB30" s="1642"/>
      <c r="FC30" s="1346"/>
      <c r="FD30" s="1643"/>
      <c r="FE30" s="1344"/>
      <c r="FF30" s="1350"/>
      <c r="FG30" s="1347"/>
      <c r="FH30" s="1346"/>
      <c r="FI30" s="1389"/>
      <c r="FJ30" s="1344"/>
      <c r="FK30" s="1350"/>
      <c r="FL30" s="1347"/>
      <c r="FM30" s="1346"/>
      <c r="FN30" s="1348"/>
      <c r="FO30" s="1344"/>
      <c r="FP30" s="1350"/>
      <c r="FQ30" s="1347"/>
      <c r="FR30" s="1346"/>
      <c r="FS30" s="1348"/>
      <c r="FT30" s="1344"/>
      <c r="FU30" s="1350"/>
      <c r="FV30" s="1347"/>
      <c r="FW30" s="1346"/>
      <c r="FX30" s="1389"/>
      <c r="FY30" s="1344"/>
      <c r="FZ30" s="1350"/>
      <c r="GA30" s="1347"/>
      <c r="GB30" s="1346"/>
      <c r="GC30" s="1348"/>
      <c r="GD30" s="1344"/>
      <c r="GE30" s="1345"/>
      <c r="GF30" s="1347"/>
      <c r="GG30" s="1346"/>
      <c r="GH30" s="1389"/>
      <c r="GI30" s="1344"/>
      <c r="GJ30" s="1345"/>
      <c r="GK30" s="1347"/>
      <c r="GL30" s="1346"/>
      <c r="GM30" s="1348"/>
      <c r="GN30" s="1349"/>
      <c r="GO30" s="1350"/>
      <c r="GP30" s="1347"/>
      <c r="GQ30" s="1346"/>
      <c r="GR30" s="1389"/>
      <c r="GS30" s="1349"/>
      <c r="GT30" s="1350"/>
      <c r="GU30" s="1347"/>
      <c r="GV30" s="1346"/>
      <c r="GW30" s="1389"/>
      <c r="GX30" s="605"/>
      <c r="GY30" s="610"/>
      <c r="GZ30" s="607"/>
      <c r="HA30" s="607"/>
      <c r="HB30" s="1394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4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499"/>
      <c r="HZ30" s="499"/>
      <c r="IA30" s="1382"/>
      <c r="IB30" s="126"/>
      <c r="IC30" s="90"/>
      <c r="ID30" s="499"/>
      <c r="IE30" s="499"/>
      <c r="IF30" s="1395"/>
      <c r="IG30" s="124"/>
      <c r="IH30" s="90"/>
      <c r="II30" s="499"/>
      <c r="IJ30" s="499"/>
      <c r="IK30" s="145"/>
      <c r="IL30" s="126"/>
      <c r="IM30" s="90"/>
      <c r="IN30" s="499"/>
      <c r="IO30" s="499"/>
      <c r="IP30" s="1395"/>
      <c r="IQ30" s="827"/>
      <c r="IR30" s="830"/>
      <c r="IS30" s="499"/>
      <c r="IT30" s="499"/>
      <c r="IU30" s="1395"/>
      <c r="IV30" s="675"/>
      <c r="IW30" s="81"/>
      <c r="IX30" s="1672"/>
      <c r="IY30" s="1672"/>
      <c r="IZ30" s="1672"/>
      <c r="JA30" s="1672"/>
      <c r="JB30" s="1672"/>
      <c r="JC30" s="1672"/>
      <c r="JD30" s="1672"/>
      <c r="JE30" s="1672"/>
      <c r="JF30" s="1672"/>
      <c r="JG30" s="1672"/>
      <c r="JH30" s="1696"/>
      <c r="JI30" s="1675"/>
      <c r="JJ30" s="1678"/>
      <c r="JK30" s="1678"/>
      <c r="JL30" s="1678"/>
      <c r="JM30" s="1681"/>
      <c r="JN30" s="1684"/>
      <c r="JO30" s="1684"/>
      <c r="JP30" s="1681"/>
      <c r="JQ30" s="1681"/>
      <c r="JR30" s="1681"/>
      <c r="JS30" s="1675"/>
      <c r="JT30" s="1675"/>
      <c r="JU30" s="1675"/>
      <c r="JV30" s="1675"/>
      <c r="JW30" s="1693"/>
      <c r="JX30" s="81"/>
      <c r="JY30" s="1692"/>
      <c r="JZ30" s="1692"/>
      <c r="KA30" s="1692"/>
      <c r="KB30" s="1692"/>
      <c r="KC30" s="1692"/>
      <c r="KD30" s="1692"/>
      <c r="KE30" s="1692"/>
      <c r="KF30" s="1692"/>
      <c r="KG30" s="1692"/>
      <c r="KH30" s="1692"/>
      <c r="KI30" s="1692"/>
      <c r="KJ30" s="1669"/>
      <c r="KK30" s="1687"/>
      <c r="KL30" s="1687"/>
      <c r="KM30" s="1687"/>
      <c r="KN30" s="1669"/>
      <c r="KO30" s="1666"/>
      <c r="KP30" s="1666"/>
      <c r="KQ30" s="1669"/>
      <c r="KR30" s="1669"/>
      <c r="KS30" s="1669"/>
      <c r="KT30" s="1669"/>
      <c r="KU30" s="1669"/>
      <c r="KV30" s="1669"/>
      <c r="KW30" s="1669"/>
      <c r="KX30" s="675"/>
      <c r="KY30" s="1693"/>
      <c r="KZ30" s="106"/>
      <c r="LA30" s="1708"/>
      <c r="LB30" s="1709"/>
      <c r="LC30" s="1708"/>
      <c r="LD30" s="1708"/>
      <c r="LE30" s="1708"/>
      <c r="LF30" s="1708"/>
      <c r="LG30" s="1708"/>
      <c r="LH30" s="1708"/>
      <c r="LI30" s="1708"/>
      <c r="LJ30" s="1708"/>
      <c r="LK30" s="1708"/>
      <c r="LL30" s="1708"/>
      <c r="LM30" s="1709"/>
      <c r="LN30" s="1709"/>
      <c r="LO30" s="1709"/>
      <c r="LP30" s="1709"/>
      <c r="LQ30" s="1708"/>
      <c r="LR30" s="1708"/>
      <c r="LS30" s="1709"/>
      <c r="LT30" s="1709"/>
      <c r="LU30" s="1709"/>
      <c r="LV30" s="1709"/>
      <c r="LW30" s="1709"/>
      <c r="LX30" s="1709"/>
      <c r="LY30" s="1709"/>
      <c r="LZ30" s="1709"/>
      <c r="MA30" s="1709"/>
      <c r="MB30" s="1709"/>
      <c r="MC30" s="1709"/>
      <c r="MD30" s="1709"/>
      <c r="ME30" s="1709"/>
      <c r="MF30" s="1709"/>
      <c r="MG30" s="1708"/>
      <c r="MH30" s="1708"/>
      <c r="MI30" s="1708"/>
      <c r="MJ30" s="1708"/>
      <c r="MK30" s="1709"/>
      <c r="ML30" s="1709"/>
      <c r="MM30" s="1709"/>
      <c r="MN30" s="1709"/>
    </row>
    <row r="31" spans="1:352" s="7" customFormat="1" ht="8.1" customHeight="1" thickBot="1">
      <c r="A31" s="1700"/>
      <c r="B31" s="1701"/>
      <c r="C31" s="1701"/>
      <c r="D31" s="1701"/>
      <c r="E31" s="1702"/>
      <c r="F31" s="122"/>
      <c r="G31" s="93"/>
      <c r="H31" s="1282"/>
      <c r="I31" s="695"/>
      <c r="J31" s="1381"/>
      <c r="K31" s="122"/>
      <c r="L31" s="93"/>
      <c r="M31" s="1282"/>
      <c r="N31" s="695"/>
      <c r="O31" s="1381"/>
      <c r="P31" s="122"/>
      <c r="Q31" s="93"/>
      <c r="R31" s="1282"/>
      <c r="S31" s="695"/>
      <c r="T31" s="1381"/>
      <c r="U31" s="122"/>
      <c r="V31" s="93"/>
      <c r="W31" s="1282"/>
      <c r="X31" s="695"/>
      <c r="Y31" s="1381"/>
      <c r="Z31" s="122"/>
      <c r="AA31" s="93"/>
      <c r="AB31" s="205"/>
      <c r="AC31" s="135"/>
      <c r="AD31" s="143"/>
      <c r="AE31" s="122"/>
      <c r="AF31" s="93"/>
      <c r="AG31" s="205"/>
      <c r="AH31" s="135"/>
      <c r="AI31" s="1379"/>
      <c r="AJ31" s="122"/>
      <c r="AK31" s="93"/>
      <c r="AL31" s="205"/>
      <c r="AM31" s="135"/>
      <c r="AN31" s="1379"/>
      <c r="AO31" s="122"/>
      <c r="AP31" s="93"/>
      <c r="AQ31" s="1468"/>
      <c r="AR31" s="695"/>
      <c r="AS31" s="397"/>
      <c r="AT31" s="258"/>
      <c r="AU31" s="93"/>
      <c r="AV31" s="1470"/>
      <c r="AW31" s="135"/>
      <c r="AX31" s="397"/>
      <c r="AY31" s="122"/>
      <c r="AZ31" s="93"/>
      <c r="BA31" s="429"/>
      <c r="BB31" s="209"/>
      <c r="BC31" s="143"/>
      <c r="BD31" s="122"/>
      <c r="BE31" s="93"/>
      <c r="BF31" s="1282"/>
      <c r="BG31" s="695"/>
      <c r="BH31" s="1381"/>
      <c r="BI31" s="122"/>
      <c r="BJ31" s="93"/>
      <c r="BK31" s="205"/>
      <c r="BL31" s="135"/>
      <c r="BM31" s="1379"/>
      <c r="BN31" s="122"/>
      <c r="BO31" s="93"/>
      <c r="BP31" s="1282"/>
      <c r="BQ31" s="695"/>
      <c r="BR31" s="1381"/>
      <c r="BS31" s="122"/>
      <c r="BT31" s="93"/>
      <c r="BU31" s="205"/>
      <c r="BV31" s="135"/>
      <c r="BW31" s="348"/>
      <c r="BX31" s="398"/>
      <c r="BY31" s="410"/>
      <c r="BZ31" s="396"/>
      <c r="CA31" s="481"/>
      <c r="CB31" s="1384"/>
      <c r="CC31" s="122"/>
      <c r="CD31" s="93"/>
      <c r="CE31" s="1282"/>
      <c r="CF31" s="695"/>
      <c r="CG31" s="1381"/>
      <c r="CH31" s="122"/>
      <c r="CI31" s="93"/>
      <c r="CJ31" s="396"/>
      <c r="CK31" s="481"/>
      <c r="CL31" s="1384"/>
      <c r="CM31" s="122"/>
      <c r="CN31" s="93"/>
      <c r="CO31" s="1282"/>
      <c r="CP31" s="695"/>
      <c r="CQ31" s="1381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1282"/>
      <c r="DE31" s="695"/>
      <c r="DF31" s="1381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1282"/>
      <c r="DT31" s="695"/>
      <c r="DU31" s="1381"/>
      <c r="DV31" s="122"/>
      <c r="DW31" s="389"/>
      <c r="DX31" s="396"/>
      <c r="DY31" s="481"/>
      <c r="DZ31" s="143"/>
      <c r="EA31" s="258"/>
      <c r="EB31" s="93"/>
      <c r="EC31" s="1282"/>
      <c r="ED31" s="695"/>
      <c r="EE31" s="1381"/>
      <c r="EF31" s="258"/>
      <c r="EG31" s="88"/>
      <c r="EH31" s="1282"/>
      <c r="EI31" s="695"/>
      <c r="EJ31" s="1381"/>
      <c r="EK31" s="258"/>
      <c r="EL31" s="389"/>
      <c r="EM31" s="1282"/>
      <c r="EN31" s="695"/>
      <c r="EO31" s="1381"/>
      <c r="EP31" s="258"/>
      <c r="EQ31" s="93"/>
      <c r="ER31" s="1282"/>
      <c r="ES31" s="695"/>
      <c r="ET31" s="1381"/>
      <c r="EU31" s="122"/>
      <c r="EV31" s="93"/>
      <c r="EW31" s="351"/>
      <c r="EX31" s="416"/>
      <c r="EY31" s="348"/>
      <c r="EZ31" s="1326"/>
      <c r="FA31" s="1356"/>
      <c r="FB31" s="1328"/>
      <c r="FC31" s="1329"/>
      <c r="FD31" s="1640"/>
      <c r="FE31" s="1326"/>
      <c r="FF31" s="1356"/>
      <c r="FG31" s="1328"/>
      <c r="FH31" s="1329"/>
      <c r="FI31" s="1387"/>
      <c r="FJ31" s="1326"/>
      <c r="FK31" s="1356"/>
      <c r="FL31" s="1328"/>
      <c r="FM31" s="1329"/>
      <c r="FN31" s="1331"/>
      <c r="FO31" s="1326"/>
      <c r="FP31" s="1356"/>
      <c r="FQ31" s="1332"/>
      <c r="FR31" s="1329"/>
      <c r="FS31" s="1331"/>
      <c r="FT31" s="1326"/>
      <c r="FU31" s="1356"/>
      <c r="FV31" s="1328"/>
      <c r="FW31" s="1329"/>
      <c r="FX31" s="1387"/>
      <c r="FY31" s="1326"/>
      <c r="FZ31" s="1356"/>
      <c r="GA31" s="1328"/>
      <c r="GB31" s="1329"/>
      <c r="GC31" s="1331"/>
      <c r="GD31" s="1326"/>
      <c r="GE31" s="1357"/>
      <c r="GF31" s="1328"/>
      <c r="GG31" s="1329"/>
      <c r="GH31" s="1387"/>
      <c r="GI31" s="1326"/>
      <c r="GJ31" s="1357"/>
      <c r="GK31" s="1328"/>
      <c r="GL31" s="1329"/>
      <c r="GM31" s="1331"/>
      <c r="GN31" s="1334"/>
      <c r="GO31" s="1356"/>
      <c r="GP31" s="1328"/>
      <c r="GQ31" s="1329"/>
      <c r="GR31" s="1387"/>
      <c r="GS31" s="1334"/>
      <c r="GT31" s="1356"/>
      <c r="GU31" s="1328"/>
      <c r="GV31" s="1329"/>
      <c r="GW31" s="1391"/>
      <c r="GX31" s="595"/>
      <c r="GY31" s="613"/>
      <c r="GZ31" s="597"/>
      <c r="HA31" s="598"/>
      <c r="HB31" s="1392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2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496"/>
      <c r="HZ31" s="497"/>
      <c r="IA31" s="1381"/>
      <c r="IB31" s="127"/>
      <c r="IC31" s="93"/>
      <c r="ID31" s="496"/>
      <c r="IE31" s="497"/>
      <c r="IF31" s="1381"/>
      <c r="IG31" s="122"/>
      <c r="IH31" s="93"/>
      <c r="II31" s="496"/>
      <c r="IJ31" s="497"/>
      <c r="IK31" s="143"/>
      <c r="IL31" s="127"/>
      <c r="IM31" s="93"/>
      <c r="IN31" s="496"/>
      <c r="IO31" s="497"/>
      <c r="IP31" s="1381"/>
      <c r="IQ31" s="823"/>
      <c r="IR31" s="833"/>
      <c r="IS31" s="496"/>
      <c r="IT31" s="497"/>
      <c r="IU31" s="1381"/>
      <c r="IV31" s="675"/>
      <c r="IW31" s="79"/>
      <c r="IX31" s="1670">
        <f t="shared" ref="IX31" si="271">COUNTIF($F31:$IU34,"=CSB 13")</f>
        <v>0</v>
      </c>
      <c r="IY31" s="1670">
        <f t="shared" ref="IY31" si="272">COUNTIF($F31:$IU34,"=CSB 16")</f>
        <v>0</v>
      </c>
      <c r="IZ31" s="1670">
        <f t="shared" ref="IZ31" si="273">COUNTIF($F31:$IU34,"=CSB 24")</f>
        <v>0</v>
      </c>
      <c r="JA31" s="1670">
        <f t="shared" ref="JA31" si="274">COUNTIF($F31:$IU34,"=CSB 23")</f>
        <v>0</v>
      </c>
      <c r="JB31" s="1670">
        <f t="shared" ref="JB31" si="275">COUNTIF($F31:$IU34,"=CSB 3")</f>
        <v>0</v>
      </c>
      <c r="JC31" s="1670">
        <f t="shared" ref="JC31" si="276">COUNTIF($F31:$IU34,"=CSB 4")</f>
        <v>0</v>
      </c>
      <c r="JD31" s="1670">
        <f t="shared" ref="JD31" si="277">COUNTIF($F31:$IU34,"=CSB 5")</f>
        <v>0</v>
      </c>
      <c r="JE31" s="1670">
        <f t="shared" ref="JE31" si="278">COUNTIF($F31:$IU34,"=CSB 28")</f>
        <v>0</v>
      </c>
      <c r="JF31" s="1670">
        <f t="shared" ref="JF31" si="279">COUNTIF($F31:$IU34,"B1")</f>
        <v>0</v>
      </c>
      <c r="JG31" s="1670">
        <f t="shared" ref="JG31" si="280">COUNTIF($F31:$IU34,"B2")</f>
        <v>0</v>
      </c>
      <c r="JH31" s="1694">
        <f t="shared" ref="JH31" si="281">COUNTIF($F31:$IU34,"B4")</f>
        <v>0</v>
      </c>
      <c r="JI31" s="1673">
        <f t="shared" ref="JI31" si="282">COUNTIF($F31:$IU34,"11")</f>
        <v>0</v>
      </c>
      <c r="JJ31" s="1676">
        <f t="shared" ref="JJ31" si="283">COUNTIF($F31:$IU34,"13")</f>
        <v>0</v>
      </c>
      <c r="JK31" s="1676">
        <f t="shared" ref="JK31" si="284">COUNTIF($F31:$IU34,"=14")</f>
        <v>0</v>
      </c>
      <c r="JL31" s="1676">
        <f t="shared" ref="JL31" si="285">COUNTIF($F31:$IU34,"=16")</f>
        <v>0</v>
      </c>
      <c r="JM31" s="1679">
        <f t="shared" ref="JM31" si="286">COUNTIF($F31:$IU34,"=22")</f>
        <v>0</v>
      </c>
      <c r="JN31" s="1682">
        <f t="shared" ref="JN31" si="287">COUNTIF($F31:$IU34,"=23")</f>
        <v>1</v>
      </c>
      <c r="JO31" s="1682">
        <f t="shared" ref="JO31" si="288">COUNTIF($F31:$IU34,"=24")</f>
        <v>0</v>
      </c>
      <c r="JP31" s="1679">
        <f t="shared" ref="JP31" si="289">COUNTIF($F31:$IU34,"=25")</f>
        <v>0</v>
      </c>
      <c r="JQ31" s="1679">
        <f t="shared" ref="JQ31" si="290">COUNTIF($F31:$IU34,"=26")</f>
        <v>0</v>
      </c>
      <c r="JR31" s="1679">
        <f t="shared" ref="JR31" si="291">COUNTIF($F31:$IU34,"=31")</f>
        <v>0</v>
      </c>
      <c r="JS31" s="1673">
        <f t="shared" ref="JS31" si="292">COUNTIF($F31:$IU34,"=32")</f>
        <v>0</v>
      </c>
      <c r="JT31" s="1673">
        <f t="shared" si="0"/>
        <v>0</v>
      </c>
      <c r="JU31" s="1673">
        <f t="shared" ref="JU31" si="293">COUNTIF($F31:$IU34,"=35")</f>
        <v>0</v>
      </c>
      <c r="JV31" s="1673">
        <f t="shared" ref="JV31" si="294">COUNTIF($F31:$IU34,"=36")</f>
        <v>0</v>
      </c>
      <c r="JW31" s="1693">
        <f>COUNTIF($F31:$JO34,"=34")</f>
        <v>0</v>
      </c>
      <c r="JX31" s="79"/>
      <c r="JY31" s="1690" t="str">
        <f t="shared" ref="JY31" si="295">IF(COUNTIF($F31:$IU34,"=CSB 13")&gt;0,"X"," ")</f>
        <v xml:space="preserve"> </v>
      </c>
      <c r="JZ31" s="1690" t="str">
        <f t="shared" ref="JZ31" si="296">IF(COUNTIF($F31:$IU34,"=CSB 16")&gt;0,"X"," ")</f>
        <v xml:space="preserve"> </v>
      </c>
      <c r="KA31" s="1690" t="str">
        <f t="shared" ref="KA31" si="297">IF(COUNTIF($F31:$IU34,"=CSB 24")&gt;0,"X"," ")</f>
        <v xml:space="preserve"> </v>
      </c>
      <c r="KB31" s="1690" t="str">
        <f t="shared" ref="KB31" si="298">IF(COUNTIF($F31:$IU34,"=CSB 23")&gt;0,"X"," ")</f>
        <v xml:space="preserve"> </v>
      </c>
      <c r="KC31" s="1690" t="str">
        <f t="shared" ref="KC31" si="299">IF(COUNTIF($F31:$IU34,"=CSB 3")&gt;0,"X"," ")</f>
        <v xml:space="preserve"> </v>
      </c>
      <c r="KD31" s="1690" t="str">
        <f t="shared" ref="KD31" si="300">IF(COUNTIF($F31:$IU34,"=CSB 4")&gt;0,"X"," ")</f>
        <v xml:space="preserve"> </v>
      </c>
      <c r="KE31" s="1690" t="str">
        <f t="shared" ref="KE31" si="301">IF(COUNTIF($F31:$IU34,"=CSB 5")&gt;0,"X"," ")</f>
        <v xml:space="preserve"> </v>
      </c>
      <c r="KF31" s="1690" t="str">
        <f t="shared" ref="KF31" si="302">IF(COUNTIF($F31:$IU34,"=CSB 28")&gt;0,"X"," ")</f>
        <v xml:space="preserve"> </v>
      </c>
      <c r="KG31" s="1690" t="str">
        <f t="shared" ref="KG31" si="303">IF(COUNTIF($F31:$IU34,"=B1")&gt;0,"X"," ")</f>
        <v xml:space="preserve"> </v>
      </c>
      <c r="KH31" s="1690" t="str">
        <f t="shared" ref="KH31" si="304">IF(COUNTIF($F31:$IU34,"=B2")&gt;0,"X"," ")</f>
        <v xml:space="preserve"> </v>
      </c>
      <c r="KI31" s="1690" t="str">
        <f t="shared" ref="KI31" si="305">IF(COUNTIF($F31:$IU34,"=B4")&gt;0,"X"," ")</f>
        <v xml:space="preserve"> </v>
      </c>
      <c r="KJ31" s="1667" t="str">
        <f t="shared" ref="KJ31" si="306">IF(COUNTIF($F31:$IU34,"=11")&gt;0,"X"," ")</f>
        <v xml:space="preserve"> </v>
      </c>
      <c r="KK31" s="1685" t="str">
        <f t="shared" ref="KK31" si="307">IF(COUNTIF($F31:$IU34,"=13")&gt;0,"X"," ")</f>
        <v xml:space="preserve"> </v>
      </c>
      <c r="KL31" s="1685" t="str">
        <f t="shared" ref="KL31" si="308">IF(COUNTIF($F31:$IU34,"=14")&gt;0,"X"," ")</f>
        <v xml:space="preserve"> </v>
      </c>
      <c r="KM31" s="1685" t="str">
        <f t="shared" ref="KM31" si="309">IF(COUNTIF($F31:$IU34,"=16")&gt;0,"X"," ")</f>
        <v xml:space="preserve"> </v>
      </c>
      <c r="KN31" s="1667" t="str">
        <f t="shared" ref="KN31" si="310">IF(COUNTIF($F31:$IU34,"=22")&gt;0,"X"," ")</f>
        <v xml:space="preserve"> </v>
      </c>
      <c r="KO31" s="1664" t="str">
        <f t="shared" ref="KO31" si="311">IF(COUNTIF($F31:$IU34,"=23")&gt;0,"X"," ")</f>
        <v>X</v>
      </c>
      <c r="KP31" s="1664" t="str">
        <f t="shared" ref="KP31" si="312">IF(COUNTIF($F31:$IU34,"=24")&gt;0,"X"," ")</f>
        <v xml:space="preserve"> </v>
      </c>
      <c r="KQ31" s="1667" t="str">
        <f t="shared" ref="KQ31" si="313">IF(COUNTIF($F31:$IU34,"=25")&gt;0,"X"," ")</f>
        <v xml:space="preserve"> </v>
      </c>
      <c r="KR31" s="1667" t="str">
        <f t="shared" ref="KR31" si="314">IF(COUNTIF($F31:$IU34,"=26")&gt;0,"X"," ")</f>
        <v xml:space="preserve"> </v>
      </c>
      <c r="KS31" s="1667" t="str">
        <f t="shared" ref="KS31" si="315">IF(COUNTIF($F31:$IU34,"=31")&gt;0,"X"," ")</f>
        <v xml:space="preserve"> </v>
      </c>
      <c r="KT31" s="1667" t="str">
        <f t="shared" ref="KT31" si="316">IF(COUNTIF($F31:$IU34,"=32")&gt;0,"X"," ")</f>
        <v xml:space="preserve"> </v>
      </c>
      <c r="KU31" s="1667" t="str">
        <f t="shared" ref="KU31" si="317">IF(COUNTIF($F31:$IU34,"=34")&gt;0,"X"," ")</f>
        <v xml:space="preserve"> </v>
      </c>
      <c r="KV31" s="1667" t="str">
        <f t="shared" ref="KV31" si="318">IF(COUNTIF($F31:$IU34,"=35")&gt;0,"X"," ")</f>
        <v xml:space="preserve"> </v>
      </c>
      <c r="KW31" s="1667" t="str">
        <f t="shared" ref="KW31" si="319">IF(COUNTIF($F31:$IU34,"=36")&gt;0,"X"," ")</f>
        <v xml:space="preserve"> </v>
      </c>
      <c r="KX31" s="675"/>
      <c r="KY31" s="1693">
        <f>COUNTIF($F31:$KX34,"=34")</f>
        <v>0</v>
      </c>
      <c r="KZ31" s="104"/>
      <c r="LA31" s="1706" t="str">
        <f>IF(COUNTIF($F31:$IU34,"=H.Prus")&gt;0,"Z"," ")</f>
        <v xml:space="preserve"> </v>
      </c>
      <c r="LB31" s="1709" t="str">
        <f>IF(COUNTIF($F31:$IU34,"=M.Bojarowski")&gt;0,"Z"," ")</f>
        <v xml:space="preserve"> </v>
      </c>
      <c r="LC31" s="1706" t="str">
        <f>IF(COUNTIF($F31:$IU34,"=M.Marcinkiewicz")&gt;0,"Z"," ")</f>
        <v xml:space="preserve"> </v>
      </c>
      <c r="LD31" s="1706" t="str">
        <f>IF(COUNTIF($F31:$IU34,"=K.Cis")&gt;0,"Z"," ")</f>
        <v xml:space="preserve"> </v>
      </c>
      <c r="LE31" s="1706" t="str">
        <f>IF(COUNTIF($F31:$IU34,"=Z.Tomczykowski")&gt;0,"Z"," ")</f>
        <v xml:space="preserve"> </v>
      </c>
      <c r="LF31" s="1706" t="str">
        <f>IF(COUNTIF($F31:$IU34,"=K.Choroszko")&gt;0,"Z"," ")</f>
        <v xml:space="preserve"> </v>
      </c>
      <c r="LG31" s="1706" t="str">
        <f>IF(COUNTIF($F31:$IU34,"=T.Nosowicz")&gt;0,"Z"," ")</f>
        <v xml:space="preserve"> </v>
      </c>
      <c r="LH31" s="1706" t="str">
        <f>IF(COUNTIF($F31:$IU34,"=A.Miściur-Kaszyńska")&gt;0,"Z"," ")</f>
        <v xml:space="preserve"> </v>
      </c>
      <c r="LI31" s="1706" t="str">
        <f t="shared" ref="LI31" si="320">IF(COUNTIF($F31:$IU34,"=A.Gliwiński")&gt;0,"Z"," ")</f>
        <v xml:space="preserve"> </v>
      </c>
      <c r="LJ31" s="1706" t="str">
        <f>IF(COUNTIF($F31:$IU34,"=K.Kiejdo")&gt;0,"Z"," ")</f>
        <v xml:space="preserve"> </v>
      </c>
      <c r="LK31" s="1706" t="str">
        <f>IF(COUNTIF($F31:$IU34,"=M.Kieżun")&gt;0,"Z"," ")</f>
        <v xml:space="preserve"> </v>
      </c>
      <c r="LL31" s="1706" t="str">
        <f>IF(COUNTIF($F31:$IU34,"=I.Cymańska-Kasprzyk")&gt;0,"Z"," ")</f>
        <v xml:space="preserve"> </v>
      </c>
      <c r="LM31" s="1709" t="str">
        <f>IF(COUNTIF($F31:$IU34,"=M.Choroszko")&gt;0,"Z"," ")</f>
        <v xml:space="preserve"> </v>
      </c>
      <c r="LN31" s="1709" t="str">
        <f>IF(COUNTIF($F31:$IU34,"=M.Grzyb")&gt;0,"Z"," ")</f>
        <v xml:space="preserve"> </v>
      </c>
      <c r="LO31" s="1709" t="str">
        <f>IF(COUNTIF($F31:$IU34,"=A.Muż")&gt;0,"Z"," ")</f>
        <v xml:space="preserve"> </v>
      </c>
      <c r="LP31" s="1709" t="str">
        <f>IF(COUNTIF($F31:$IU34,"=E.Kicka")&gt;0,"Z"," ")</f>
        <v xml:space="preserve"> </v>
      </c>
      <c r="LQ31" s="1706" t="str">
        <f>IF(COUNTIF($F31:$IU34,"=M.Gregorczyk")&gt;0,"Z"," ")</f>
        <v xml:space="preserve"> </v>
      </c>
      <c r="LR31" s="1706" t="str">
        <f>IF(COUNTIF($F31:$IU34,"=M.Szonert")&gt;0,"Z"," ")</f>
        <v xml:space="preserve"> </v>
      </c>
      <c r="LS31" s="1709" t="str">
        <f>IF(COUNTIF($F31:$IU34,"=E.Ciarciński")&gt;0,"Z"," ")</f>
        <v xml:space="preserve"> </v>
      </c>
      <c r="LT31" s="1709" t="str">
        <f>IF(COUNTIF($F31:$IU34,"=M.Czajka")&gt;0,"Z"," ")</f>
        <v xml:space="preserve"> </v>
      </c>
      <c r="LU31" s="1709" t="str">
        <f t="shared" ref="LU31" si="321">IF(COUNTIF($F31:$IU34,"=J.Łukaszewicz")&gt;0,"Z"," ")</f>
        <v xml:space="preserve"> </v>
      </c>
      <c r="LV31" s="1709" t="str">
        <f>IF(COUNTIF($F31:$IU34,"=K.Piotrowicz")&gt;0,"Z"," ")</f>
        <v xml:space="preserve"> </v>
      </c>
      <c r="LW31" s="1709" t="str">
        <f>IF(COUNTIF($F31:$IU34,"=A.Tychek")&gt;0,"Z"," ")</f>
        <v xml:space="preserve"> </v>
      </c>
      <c r="LX31" s="1709" t="str">
        <f>IF(COUNTIF($F31:$IU34,"=R.Sokulski")&gt;0,"Z"," ")</f>
        <v>Z</v>
      </c>
      <c r="LY31" s="1709" t="str">
        <f>IF(COUNTIF($F31:$IU34,"=S.Piotrowska")&gt;0,"Z"," ")</f>
        <v xml:space="preserve"> </v>
      </c>
      <c r="LZ31" s="1709" t="str">
        <f>IF(COUNTIF($F31:$IU34,"=J.Gregorczuk")&gt;0,"Z"," ")</f>
        <v xml:space="preserve"> </v>
      </c>
      <c r="MA31" s="1709" t="str">
        <f>IF(COUNTIF($F31:$IU34,"=A.Marciniak")&gt;0,"Z"," ")</f>
        <v xml:space="preserve"> </v>
      </c>
      <c r="MB31" s="1709" t="str">
        <f>IF(COUNTIF($F31:$IU34,"=I.Ogulewicz")&gt;0,"Z"," ")</f>
        <v xml:space="preserve"> </v>
      </c>
      <c r="MC31" s="1709" t="str">
        <f>IF(COUNTIF($F31:$IU34,"=R.Przęczek")&gt;0,"Z"," ")</f>
        <v xml:space="preserve"> </v>
      </c>
      <c r="MD31" s="1709" t="str">
        <f>IF(COUNTIF($F31:$IU34,"=D.Ławecka-Bednarska")&gt;0,"Z"," ")</f>
        <v xml:space="preserve"> </v>
      </c>
      <c r="ME31" s="1709" t="str">
        <f>IF(COUNTIF($F31:$IU34,"=K.Nossek")&gt;0,"Z"," ")</f>
        <v xml:space="preserve"> </v>
      </c>
      <c r="MF31" s="1709" t="str">
        <f>IF(COUNTIF($F31:$IU34,"=M.Lipiński")&gt;0,"Z"," ")</f>
        <v xml:space="preserve"> </v>
      </c>
      <c r="MG31" s="1706" t="str">
        <f t="shared" ref="MG31" si="322">IF(COUNTIF($F31:$IU34,"=H.Libuda")&gt;0,"Z"," ")</f>
        <v xml:space="preserve"> </v>
      </c>
      <c r="MH31" s="1706" t="str">
        <f t="shared" ref="MH31" si="323">IF(COUNTIF($F31:$IU34,"=K.Kaczmarczyk")&gt;0,"Z"," ")</f>
        <v xml:space="preserve"> </v>
      </c>
      <c r="MI31" s="1706" t="str">
        <f t="shared" ref="MI31" si="324">IF(COUNTIF($F31:$IU34,"=K.Janowicz")&gt;0,"Z"," ")</f>
        <v xml:space="preserve"> </v>
      </c>
      <c r="MJ31" s="1706" t="str">
        <f>IF(COUNTIF($F31:$IU34,"=N.Liakh")&gt;0,"Z"," ")</f>
        <v xml:space="preserve"> </v>
      </c>
      <c r="MK31" s="1709" t="str">
        <f>IF(COUNTIF($F31:$IU34,"=J.Lubkiewicz")&gt;0,"Z"," ")</f>
        <v xml:space="preserve"> </v>
      </c>
      <c r="ML31" s="1709" t="str">
        <f>IF(COUNTIF($F31:$IU34,"=I.Świca")&gt;0,"Z"," ")</f>
        <v xml:space="preserve"> </v>
      </c>
      <c r="MM31" s="1709" t="str">
        <f>IF(COUNTIF($F31:$IU34,"=H.Libuda")&gt;0,"Z"," ")</f>
        <v xml:space="preserve"> </v>
      </c>
      <c r="MN31" s="1709" t="str">
        <f>IF(COUNTIF($F31:$IU34,"=A.Jastrzębska")&gt;0,"Z"," ")</f>
        <v xml:space="preserve"> </v>
      </c>
    </row>
    <row r="32" spans="1:352" s="7" customFormat="1" ht="8.1" customHeight="1" thickBot="1">
      <c r="A32" s="1700"/>
      <c r="B32" s="1701"/>
      <c r="C32" s="1701"/>
      <c r="D32" s="1701"/>
      <c r="E32" s="1702"/>
      <c r="F32" s="123" t="s">
        <v>17</v>
      </c>
      <c r="G32" s="94" t="s">
        <v>18</v>
      </c>
      <c r="H32" s="1283"/>
      <c r="I32" s="697"/>
      <c r="J32" s="1383"/>
      <c r="K32" s="123" t="s">
        <v>17</v>
      </c>
      <c r="L32" s="94" t="s">
        <v>18</v>
      </c>
      <c r="M32" s="1283"/>
      <c r="N32" s="697"/>
      <c r="O32" s="1383"/>
      <c r="P32" s="123" t="s">
        <v>17</v>
      </c>
      <c r="Q32" s="94" t="s">
        <v>18</v>
      </c>
      <c r="R32" s="1283"/>
      <c r="S32" s="697"/>
      <c r="T32" s="1383"/>
      <c r="U32" s="123" t="s">
        <v>17</v>
      </c>
      <c r="V32" s="94" t="s">
        <v>18</v>
      </c>
      <c r="W32" s="1283"/>
      <c r="X32" s="697"/>
      <c r="Y32" s="1383"/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3"/>
      <c r="AJ32" s="123" t="s">
        <v>17</v>
      </c>
      <c r="AK32" s="94" t="s">
        <v>18</v>
      </c>
      <c r="AL32" s="206"/>
      <c r="AM32" s="141"/>
      <c r="AN32" s="1373"/>
      <c r="AO32" s="123" t="s">
        <v>17</v>
      </c>
      <c r="AP32" s="94" t="s">
        <v>18</v>
      </c>
      <c r="AQ32" s="1469"/>
      <c r="AR32" s="495"/>
      <c r="AS32" s="1385"/>
      <c r="AT32" s="259" t="s">
        <v>17</v>
      </c>
      <c r="AU32" s="94" t="s">
        <v>18</v>
      </c>
      <c r="AV32" s="1471"/>
      <c r="AW32" s="136"/>
      <c r="AX32" s="1385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1283"/>
      <c r="BG32" s="697"/>
      <c r="BH32" s="1383"/>
      <c r="BI32" s="123" t="s">
        <v>17</v>
      </c>
      <c r="BJ32" s="94" t="s">
        <v>18</v>
      </c>
      <c r="BK32" s="206"/>
      <c r="BL32" s="141"/>
      <c r="BM32" s="1373"/>
      <c r="BN32" s="123" t="s">
        <v>17</v>
      </c>
      <c r="BO32" s="94" t="s">
        <v>18</v>
      </c>
      <c r="BP32" s="1283"/>
      <c r="BQ32" s="697"/>
      <c r="BR32" s="1383"/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5"/>
      <c r="CC32" s="123" t="s">
        <v>17</v>
      </c>
      <c r="CD32" s="94" t="s">
        <v>18</v>
      </c>
      <c r="CE32" s="1283"/>
      <c r="CF32" s="697"/>
      <c r="CG32" s="1383"/>
      <c r="CH32" s="123" t="s">
        <v>17</v>
      </c>
      <c r="CI32" s="94" t="s">
        <v>18</v>
      </c>
      <c r="CJ32" s="558"/>
      <c r="CK32" s="476"/>
      <c r="CL32" s="1385"/>
      <c r="CM32" s="123" t="s">
        <v>17</v>
      </c>
      <c r="CN32" s="94" t="s">
        <v>18</v>
      </c>
      <c r="CO32" s="1283"/>
      <c r="CP32" s="697"/>
      <c r="CQ32" s="1383"/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1283"/>
      <c r="DE32" s="697"/>
      <c r="DF32" s="1383"/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1283"/>
      <c r="DT32" s="697"/>
      <c r="DU32" s="1383"/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1283"/>
      <c r="ED32" s="697"/>
      <c r="EE32" s="1383"/>
      <c r="EF32" s="259" t="s">
        <v>17</v>
      </c>
      <c r="EG32" s="89" t="s">
        <v>18</v>
      </c>
      <c r="EH32" s="1283"/>
      <c r="EI32" s="697"/>
      <c r="EJ32" s="1383"/>
      <c r="EK32" s="259" t="s">
        <v>17</v>
      </c>
      <c r="EL32" s="390" t="s">
        <v>18</v>
      </c>
      <c r="EM32" s="1283"/>
      <c r="EN32" s="697"/>
      <c r="EO32" s="1383"/>
      <c r="EP32" s="259" t="s">
        <v>17</v>
      </c>
      <c r="EQ32" s="94" t="s">
        <v>18</v>
      </c>
      <c r="ER32" s="1283"/>
      <c r="ES32" s="697"/>
      <c r="ET32" s="1383"/>
      <c r="EU32" s="123" t="s">
        <v>17</v>
      </c>
      <c r="EV32" s="94" t="s">
        <v>18</v>
      </c>
      <c r="EW32" s="343"/>
      <c r="EX32" s="141"/>
      <c r="EY32" s="349"/>
      <c r="EZ32" s="1335" t="s">
        <v>17</v>
      </c>
      <c r="FA32" s="1358" t="s">
        <v>18</v>
      </c>
      <c r="FB32" s="1337"/>
      <c r="FC32" s="1338"/>
      <c r="FD32" s="1641"/>
      <c r="FE32" s="1335" t="s">
        <v>17</v>
      </c>
      <c r="FF32" s="1358" t="s">
        <v>18</v>
      </c>
      <c r="FG32" s="1337"/>
      <c r="FH32" s="1340"/>
      <c r="FI32" s="1388"/>
      <c r="FJ32" s="1335" t="s">
        <v>17</v>
      </c>
      <c r="FK32" s="1358" t="s">
        <v>18</v>
      </c>
      <c r="FL32" s="1337"/>
      <c r="FM32" s="1338"/>
      <c r="FN32" s="1644"/>
      <c r="FO32" s="1335" t="s">
        <v>17</v>
      </c>
      <c r="FP32" s="1358" t="s">
        <v>18</v>
      </c>
      <c r="FQ32" s="1337"/>
      <c r="FR32" s="1338"/>
      <c r="FS32" s="1339"/>
      <c r="FT32" s="1335" t="s">
        <v>17</v>
      </c>
      <c r="FU32" s="1358" t="s">
        <v>18</v>
      </c>
      <c r="FV32" s="1337"/>
      <c r="FW32" s="1340"/>
      <c r="FX32" s="1388"/>
      <c r="FY32" s="1335" t="s">
        <v>17</v>
      </c>
      <c r="FZ32" s="1358" t="s">
        <v>18</v>
      </c>
      <c r="GA32" s="1337"/>
      <c r="GB32" s="1340"/>
      <c r="GC32" s="1339"/>
      <c r="GD32" s="1335" t="s">
        <v>17</v>
      </c>
      <c r="GE32" s="1359" t="s">
        <v>18</v>
      </c>
      <c r="GF32" s="1337"/>
      <c r="GG32" s="1340"/>
      <c r="GH32" s="1388"/>
      <c r="GI32" s="1335" t="s">
        <v>17</v>
      </c>
      <c r="GJ32" s="1359" t="s">
        <v>18</v>
      </c>
      <c r="GK32" s="1337"/>
      <c r="GL32" s="1338"/>
      <c r="GM32" s="1339"/>
      <c r="GN32" s="1342" t="s">
        <v>17</v>
      </c>
      <c r="GO32" s="1358" t="s">
        <v>18</v>
      </c>
      <c r="GP32" s="1337"/>
      <c r="GQ32" s="1340"/>
      <c r="GR32" s="1388"/>
      <c r="GS32" s="1342" t="s">
        <v>17</v>
      </c>
      <c r="GT32" s="1358" t="s">
        <v>18</v>
      </c>
      <c r="GU32" s="1337"/>
      <c r="GV32" s="1338"/>
      <c r="GW32" s="1390"/>
      <c r="GX32" s="600" t="s">
        <v>17</v>
      </c>
      <c r="GY32" s="614" t="s">
        <v>18</v>
      </c>
      <c r="GZ32" s="602"/>
      <c r="HA32" s="603"/>
      <c r="HB32" s="1393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3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498"/>
      <c r="HZ32" s="495"/>
      <c r="IA32" s="1378"/>
      <c r="IB32" s="128" t="s">
        <v>17</v>
      </c>
      <c r="IC32" s="94" t="s">
        <v>18</v>
      </c>
      <c r="ID32" s="498"/>
      <c r="IE32" s="495"/>
      <c r="IF32" s="1378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 t="s">
        <v>1502</v>
      </c>
      <c r="IO32" s="495" t="s">
        <v>545</v>
      </c>
      <c r="IP32" s="1378">
        <v>23</v>
      </c>
      <c r="IQ32" s="825" t="s">
        <v>17</v>
      </c>
      <c r="IR32" s="834" t="s">
        <v>18</v>
      </c>
      <c r="IS32" s="498"/>
      <c r="IT32" s="495"/>
      <c r="IU32" s="1378"/>
      <c r="IV32" s="675"/>
      <c r="IW32" s="80" t="s">
        <v>17</v>
      </c>
      <c r="IX32" s="1671"/>
      <c r="IY32" s="1671"/>
      <c r="IZ32" s="1671"/>
      <c r="JA32" s="1671"/>
      <c r="JB32" s="1671"/>
      <c r="JC32" s="1671"/>
      <c r="JD32" s="1671"/>
      <c r="JE32" s="1671"/>
      <c r="JF32" s="1671"/>
      <c r="JG32" s="1671"/>
      <c r="JH32" s="1695"/>
      <c r="JI32" s="1674"/>
      <c r="JJ32" s="1677"/>
      <c r="JK32" s="1677"/>
      <c r="JL32" s="1677"/>
      <c r="JM32" s="1680"/>
      <c r="JN32" s="1683"/>
      <c r="JO32" s="1683"/>
      <c r="JP32" s="1680"/>
      <c r="JQ32" s="1680"/>
      <c r="JR32" s="1680"/>
      <c r="JS32" s="1674"/>
      <c r="JT32" s="1674"/>
      <c r="JU32" s="1674"/>
      <c r="JV32" s="1674"/>
      <c r="JW32" s="1693"/>
      <c r="JX32" s="80" t="s">
        <v>17</v>
      </c>
      <c r="JY32" s="1691"/>
      <c r="JZ32" s="1691"/>
      <c r="KA32" s="1691"/>
      <c r="KB32" s="1691"/>
      <c r="KC32" s="1691"/>
      <c r="KD32" s="1691"/>
      <c r="KE32" s="1691"/>
      <c r="KF32" s="1691"/>
      <c r="KG32" s="1691"/>
      <c r="KH32" s="1691"/>
      <c r="KI32" s="1691"/>
      <c r="KJ32" s="1668"/>
      <c r="KK32" s="1686"/>
      <c r="KL32" s="1686"/>
      <c r="KM32" s="1686"/>
      <c r="KN32" s="1668"/>
      <c r="KO32" s="1665"/>
      <c r="KP32" s="1665"/>
      <c r="KQ32" s="1668"/>
      <c r="KR32" s="1668"/>
      <c r="KS32" s="1668"/>
      <c r="KT32" s="1668"/>
      <c r="KU32" s="1668"/>
      <c r="KV32" s="1668"/>
      <c r="KW32" s="1668"/>
      <c r="KX32" s="675"/>
      <c r="KY32" s="1693"/>
      <c r="KZ32" s="105" t="s">
        <v>17</v>
      </c>
      <c r="LA32" s="1707"/>
      <c r="LB32" s="1709"/>
      <c r="LC32" s="1707"/>
      <c r="LD32" s="1707"/>
      <c r="LE32" s="1707"/>
      <c r="LF32" s="1707"/>
      <c r="LG32" s="1707"/>
      <c r="LH32" s="1707"/>
      <c r="LI32" s="1707"/>
      <c r="LJ32" s="1707"/>
      <c r="LK32" s="1707"/>
      <c r="LL32" s="1707"/>
      <c r="LM32" s="1709"/>
      <c r="LN32" s="1709"/>
      <c r="LO32" s="1709"/>
      <c r="LP32" s="1709"/>
      <c r="LQ32" s="1707"/>
      <c r="LR32" s="1707"/>
      <c r="LS32" s="1709"/>
      <c r="LT32" s="1709"/>
      <c r="LU32" s="1709"/>
      <c r="LV32" s="1709"/>
      <c r="LW32" s="1709"/>
      <c r="LX32" s="1709"/>
      <c r="LY32" s="1709"/>
      <c r="LZ32" s="1709"/>
      <c r="MA32" s="1709"/>
      <c r="MB32" s="1709"/>
      <c r="MC32" s="1709"/>
      <c r="MD32" s="1709"/>
      <c r="ME32" s="1709"/>
      <c r="MF32" s="1709"/>
      <c r="MG32" s="1707"/>
      <c r="MH32" s="1707"/>
      <c r="MI32" s="1707"/>
      <c r="MJ32" s="1707"/>
      <c r="MK32" s="1709"/>
      <c r="ML32" s="1709"/>
      <c r="MM32" s="1709"/>
      <c r="MN32" s="1709"/>
    </row>
    <row r="33" spans="1:352" s="7" customFormat="1" ht="7.5" customHeight="1" thickBot="1">
      <c r="A33" s="1700"/>
      <c r="B33" s="1701"/>
      <c r="C33" s="1701"/>
      <c r="D33" s="1701"/>
      <c r="E33" s="1702"/>
      <c r="F33" s="123"/>
      <c r="G33" s="94"/>
      <c r="H33" s="1283"/>
      <c r="I33" s="697"/>
      <c r="J33" s="1383"/>
      <c r="K33" s="123"/>
      <c r="L33" s="94"/>
      <c r="M33" s="1283"/>
      <c r="N33" s="697"/>
      <c r="O33" s="1383"/>
      <c r="P33" s="123"/>
      <c r="Q33" s="94"/>
      <c r="R33" s="1283"/>
      <c r="S33" s="697"/>
      <c r="T33" s="1383"/>
      <c r="U33" s="123"/>
      <c r="V33" s="94"/>
      <c r="W33" s="1283"/>
      <c r="X33" s="697"/>
      <c r="Y33" s="1383"/>
      <c r="Z33" s="123"/>
      <c r="AA33" s="94"/>
      <c r="AB33" s="207"/>
      <c r="AC33" s="136"/>
      <c r="AD33" s="144"/>
      <c r="AE33" s="123"/>
      <c r="AF33" s="94"/>
      <c r="AG33" s="207"/>
      <c r="AH33" s="136"/>
      <c r="AI33" s="1373"/>
      <c r="AJ33" s="123"/>
      <c r="AK33" s="94"/>
      <c r="AL33" s="207"/>
      <c r="AM33" s="136"/>
      <c r="AN33" s="1373"/>
      <c r="AO33" s="123"/>
      <c r="AP33" s="94"/>
      <c r="AQ33" s="696"/>
      <c r="AR33" s="697"/>
      <c r="AS33" s="400"/>
      <c r="AT33" s="259"/>
      <c r="AU33" s="94"/>
      <c r="AV33" s="1471"/>
      <c r="AW33" s="136"/>
      <c r="AX33" s="400"/>
      <c r="AY33" s="123"/>
      <c r="AZ33" s="94"/>
      <c r="BA33" s="238"/>
      <c r="BB33" s="141"/>
      <c r="BC33" s="144"/>
      <c r="BD33" s="123"/>
      <c r="BE33" s="94"/>
      <c r="BF33" s="1283"/>
      <c r="BG33" s="697"/>
      <c r="BH33" s="1383"/>
      <c r="BI33" s="123"/>
      <c r="BJ33" s="94"/>
      <c r="BK33" s="207"/>
      <c r="BL33" s="136"/>
      <c r="BM33" s="1373"/>
      <c r="BN33" s="123"/>
      <c r="BO33" s="94"/>
      <c r="BP33" s="1283"/>
      <c r="BQ33" s="697"/>
      <c r="BR33" s="1383"/>
      <c r="BS33" s="123"/>
      <c r="BT33" s="94"/>
      <c r="BU33" s="207"/>
      <c r="BV33" s="136"/>
      <c r="BW33" s="349"/>
      <c r="BX33" s="401"/>
      <c r="BY33" s="411"/>
      <c r="BZ33" s="477"/>
      <c r="CA33" s="478"/>
      <c r="CB33" s="1385"/>
      <c r="CC33" s="123"/>
      <c r="CD33" s="94"/>
      <c r="CE33" s="1283"/>
      <c r="CF33" s="697"/>
      <c r="CG33" s="1383"/>
      <c r="CH33" s="123"/>
      <c r="CI33" s="94"/>
      <c r="CJ33" s="477"/>
      <c r="CK33" s="478"/>
      <c r="CL33" s="1385"/>
      <c r="CM33" s="123"/>
      <c r="CN33" s="94"/>
      <c r="CO33" s="1283"/>
      <c r="CP33" s="697"/>
      <c r="CQ33" s="1383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1283"/>
      <c r="DE33" s="697"/>
      <c r="DF33" s="1383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1283"/>
      <c r="DT33" s="697"/>
      <c r="DU33" s="1383"/>
      <c r="DV33" s="123"/>
      <c r="DW33" s="390"/>
      <c r="DX33" s="477"/>
      <c r="DY33" s="483"/>
      <c r="DZ33" s="144"/>
      <c r="EA33" s="259"/>
      <c r="EB33" s="94"/>
      <c r="EC33" s="1283"/>
      <c r="ED33" s="697"/>
      <c r="EE33" s="1383"/>
      <c r="EF33" s="259"/>
      <c r="EG33" s="89"/>
      <c r="EH33" s="1283"/>
      <c r="EI33" s="697"/>
      <c r="EJ33" s="1383"/>
      <c r="EK33" s="259"/>
      <c r="EL33" s="390"/>
      <c r="EM33" s="1283"/>
      <c r="EN33" s="697"/>
      <c r="EO33" s="1383"/>
      <c r="EP33" s="259"/>
      <c r="EQ33" s="94"/>
      <c r="ER33" s="1283"/>
      <c r="ES33" s="697"/>
      <c r="ET33" s="1383"/>
      <c r="EU33" s="123"/>
      <c r="EV33" s="94"/>
      <c r="EW33" s="238"/>
      <c r="EX33" s="1466"/>
      <c r="EY33" s="349"/>
      <c r="EZ33" s="1335"/>
      <c r="FA33" s="1358"/>
      <c r="FB33" s="1337"/>
      <c r="FC33" s="1343"/>
      <c r="FD33" s="1641"/>
      <c r="FE33" s="1335"/>
      <c r="FF33" s="1358"/>
      <c r="FG33" s="1337"/>
      <c r="FH33" s="1343"/>
      <c r="FI33" s="1388"/>
      <c r="FJ33" s="1335"/>
      <c r="FK33" s="1358"/>
      <c r="FL33" s="1337"/>
      <c r="FM33" s="1343"/>
      <c r="FN33" s="1388"/>
      <c r="FO33" s="1335"/>
      <c r="FP33" s="1358"/>
      <c r="FQ33" s="1337"/>
      <c r="FR33" s="1343"/>
      <c r="FS33" s="1339"/>
      <c r="FT33" s="1335"/>
      <c r="FU33" s="1358"/>
      <c r="FV33" s="1337"/>
      <c r="FW33" s="1343"/>
      <c r="FX33" s="1388"/>
      <c r="FY33" s="1335"/>
      <c r="FZ33" s="1358"/>
      <c r="GA33" s="1337"/>
      <c r="GB33" s="1343"/>
      <c r="GC33" s="1339"/>
      <c r="GD33" s="1335"/>
      <c r="GE33" s="1359"/>
      <c r="GF33" s="1337"/>
      <c r="GG33" s="1343"/>
      <c r="GH33" s="1388"/>
      <c r="GI33" s="1335"/>
      <c r="GJ33" s="1359"/>
      <c r="GK33" s="1337"/>
      <c r="GL33" s="1343"/>
      <c r="GM33" s="1339"/>
      <c r="GN33" s="1342"/>
      <c r="GO33" s="1358"/>
      <c r="GP33" s="1337"/>
      <c r="GQ33" s="1343"/>
      <c r="GR33" s="1388"/>
      <c r="GS33" s="1342"/>
      <c r="GT33" s="1358"/>
      <c r="GU33" s="1337"/>
      <c r="GV33" s="1343"/>
      <c r="GW33" s="1390"/>
      <c r="GX33" s="600"/>
      <c r="GY33" s="614"/>
      <c r="GZ33" s="602"/>
      <c r="HA33" s="603"/>
      <c r="HB33" s="1393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3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498"/>
      <c r="HZ33" s="495"/>
      <c r="IA33" s="1378"/>
      <c r="IB33" s="128"/>
      <c r="IC33" s="94"/>
      <c r="ID33" s="498"/>
      <c r="IE33" s="495"/>
      <c r="IF33" s="1383"/>
      <c r="IG33" s="123"/>
      <c r="IH33" s="94"/>
      <c r="II33" s="498"/>
      <c r="IJ33" s="495"/>
      <c r="IK33" s="144"/>
      <c r="IL33" s="128"/>
      <c r="IM33" s="94"/>
      <c r="IN33" s="498"/>
      <c r="IO33" s="495"/>
      <c r="IP33" s="1383"/>
      <c r="IQ33" s="825"/>
      <c r="IR33" s="834"/>
      <c r="IS33" s="498"/>
      <c r="IT33" s="495"/>
      <c r="IU33" s="1383"/>
      <c r="IV33" s="675"/>
      <c r="IW33" s="80"/>
      <c r="IX33" s="1671"/>
      <c r="IY33" s="1671"/>
      <c r="IZ33" s="1671"/>
      <c r="JA33" s="1671"/>
      <c r="JB33" s="1671"/>
      <c r="JC33" s="1671"/>
      <c r="JD33" s="1671"/>
      <c r="JE33" s="1671"/>
      <c r="JF33" s="1671"/>
      <c r="JG33" s="1671"/>
      <c r="JH33" s="1695"/>
      <c r="JI33" s="1674"/>
      <c r="JJ33" s="1677"/>
      <c r="JK33" s="1677"/>
      <c r="JL33" s="1677"/>
      <c r="JM33" s="1680"/>
      <c r="JN33" s="1683"/>
      <c r="JO33" s="1683"/>
      <c r="JP33" s="1680"/>
      <c r="JQ33" s="1680"/>
      <c r="JR33" s="1680"/>
      <c r="JS33" s="1674"/>
      <c r="JT33" s="1674"/>
      <c r="JU33" s="1674"/>
      <c r="JV33" s="1674"/>
      <c r="JW33" s="1693"/>
      <c r="JX33" s="80"/>
      <c r="JY33" s="1691"/>
      <c r="JZ33" s="1691"/>
      <c r="KA33" s="1691"/>
      <c r="KB33" s="1691"/>
      <c r="KC33" s="1691"/>
      <c r="KD33" s="1691"/>
      <c r="KE33" s="1691"/>
      <c r="KF33" s="1691"/>
      <c r="KG33" s="1691"/>
      <c r="KH33" s="1691"/>
      <c r="KI33" s="1691"/>
      <c r="KJ33" s="1668"/>
      <c r="KK33" s="1686"/>
      <c r="KL33" s="1686"/>
      <c r="KM33" s="1686"/>
      <c r="KN33" s="1668"/>
      <c r="KO33" s="1665"/>
      <c r="KP33" s="1665"/>
      <c r="KQ33" s="1668"/>
      <c r="KR33" s="1668"/>
      <c r="KS33" s="1668"/>
      <c r="KT33" s="1668"/>
      <c r="KU33" s="1668"/>
      <c r="KV33" s="1668"/>
      <c r="KW33" s="1668"/>
      <c r="KX33" s="675"/>
      <c r="KY33" s="1693"/>
      <c r="KZ33" s="105"/>
      <c r="LA33" s="1707"/>
      <c r="LB33" s="1709"/>
      <c r="LC33" s="1707"/>
      <c r="LD33" s="1707"/>
      <c r="LE33" s="1707"/>
      <c r="LF33" s="1707"/>
      <c r="LG33" s="1707"/>
      <c r="LH33" s="1707"/>
      <c r="LI33" s="1707"/>
      <c r="LJ33" s="1707"/>
      <c r="LK33" s="1707"/>
      <c r="LL33" s="1707"/>
      <c r="LM33" s="1709"/>
      <c r="LN33" s="1709"/>
      <c r="LO33" s="1709"/>
      <c r="LP33" s="1709"/>
      <c r="LQ33" s="1707"/>
      <c r="LR33" s="1707"/>
      <c r="LS33" s="1709"/>
      <c r="LT33" s="1709"/>
      <c r="LU33" s="1709"/>
      <c r="LV33" s="1709"/>
      <c r="LW33" s="1709"/>
      <c r="LX33" s="1709"/>
      <c r="LY33" s="1709"/>
      <c r="LZ33" s="1709"/>
      <c r="MA33" s="1709"/>
      <c r="MB33" s="1709"/>
      <c r="MC33" s="1709"/>
      <c r="MD33" s="1709"/>
      <c r="ME33" s="1709"/>
      <c r="MF33" s="1709"/>
      <c r="MG33" s="1707"/>
      <c r="MH33" s="1707"/>
      <c r="MI33" s="1707"/>
      <c r="MJ33" s="1707"/>
      <c r="MK33" s="1709"/>
      <c r="ML33" s="1709"/>
      <c r="MM33" s="1709"/>
      <c r="MN33" s="1709"/>
    </row>
    <row r="34" spans="1:352" s="7" customFormat="1" ht="8.1" customHeight="1" thickBot="1">
      <c r="A34" s="1700"/>
      <c r="B34" s="1701"/>
      <c r="C34" s="1701"/>
      <c r="D34" s="1701"/>
      <c r="E34" s="1702"/>
      <c r="F34" s="124"/>
      <c r="G34" s="95"/>
      <c r="H34" s="170"/>
      <c r="I34" s="137"/>
      <c r="J34" s="1382"/>
      <c r="K34" s="124"/>
      <c r="L34" s="95"/>
      <c r="M34" s="170"/>
      <c r="N34" s="137"/>
      <c r="O34" s="1382"/>
      <c r="P34" s="124"/>
      <c r="Q34" s="95"/>
      <c r="R34" s="170"/>
      <c r="S34" s="137"/>
      <c r="T34" s="1382"/>
      <c r="U34" s="124"/>
      <c r="V34" s="95"/>
      <c r="W34" s="170"/>
      <c r="X34" s="137"/>
      <c r="Y34" s="1382"/>
      <c r="Z34" s="124"/>
      <c r="AA34" s="95"/>
      <c r="AB34" s="208"/>
      <c r="AC34" s="137"/>
      <c r="AD34" s="145"/>
      <c r="AE34" s="124"/>
      <c r="AF34" s="95"/>
      <c r="AG34" s="208"/>
      <c r="AH34" s="137"/>
      <c r="AI34" s="1380"/>
      <c r="AJ34" s="124"/>
      <c r="AK34" s="95"/>
      <c r="AL34" s="208"/>
      <c r="AM34" s="137"/>
      <c r="AN34" s="1380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170"/>
      <c r="BG34" s="137"/>
      <c r="BH34" s="1382"/>
      <c r="BI34" s="124"/>
      <c r="BJ34" s="95"/>
      <c r="BK34" s="208"/>
      <c r="BL34" s="137"/>
      <c r="BM34" s="1380"/>
      <c r="BN34" s="124"/>
      <c r="BO34" s="95"/>
      <c r="BP34" s="170"/>
      <c r="BQ34" s="137"/>
      <c r="BR34" s="1382"/>
      <c r="BS34" s="124"/>
      <c r="BT34" s="95"/>
      <c r="BU34" s="208"/>
      <c r="BV34" s="137"/>
      <c r="BW34" s="350"/>
      <c r="BX34" s="404"/>
      <c r="BY34" s="412"/>
      <c r="BZ34" s="479"/>
      <c r="CA34" s="480"/>
      <c r="CB34" s="1386"/>
      <c r="CC34" s="124"/>
      <c r="CD34" s="95"/>
      <c r="CE34" s="170"/>
      <c r="CF34" s="137"/>
      <c r="CG34" s="1382"/>
      <c r="CH34" s="124"/>
      <c r="CI34" s="95"/>
      <c r="CJ34" s="479"/>
      <c r="CK34" s="480"/>
      <c r="CL34" s="1386"/>
      <c r="CM34" s="124"/>
      <c r="CN34" s="95"/>
      <c r="CO34" s="170"/>
      <c r="CP34" s="137"/>
      <c r="CQ34" s="1382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170"/>
      <c r="DE34" s="137"/>
      <c r="DF34" s="1382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170"/>
      <c r="DT34" s="137"/>
      <c r="DU34" s="1382"/>
      <c r="DV34" s="124"/>
      <c r="DW34" s="391"/>
      <c r="DX34" s="479"/>
      <c r="DY34" s="480"/>
      <c r="DZ34" s="145"/>
      <c r="EA34" s="260"/>
      <c r="EB34" s="95"/>
      <c r="EC34" s="170"/>
      <c r="ED34" s="137"/>
      <c r="EE34" s="1382"/>
      <c r="EF34" s="260"/>
      <c r="EG34" s="109"/>
      <c r="EH34" s="170"/>
      <c r="EI34" s="137"/>
      <c r="EJ34" s="1382"/>
      <c r="EK34" s="260"/>
      <c r="EL34" s="391"/>
      <c r="EM34" s="170"/>
      <c r="EN34" s="137"/>
      <c r="EO34" s="1382"/>
      <c r="EP34" s="260"/>
      <c r="EQ34" s="95"/>
      <c r="ER34" s="170"/>
      <c r="ES34" s="137"/>
      <c r="ET34" s="1382"/>
      <c r="EU34" s="124"/>
      <c r="EV34" s="95"/>
      <c r="EW34" s="346"/>
      <c r="EX34" s="417"/>
      <c r="EY34" s="350"/>
      <c r="EZ34" s="1344"/>
      <c r="FA34" s="1360"/>
      <c r="FB34" s="1642"/>
      <c r="FC34" s="1346"/>
      <c r="FD34" s="1643"/>
      <c r="FE34" s="1344"/>
      <c r="FF34" s="1360"/>
      <c r="FG34" s="1347"/>
      <c r="FH34" s="1346"/>
      <c r="FI34" s="1389"/>
      <c r="FJ34" s="1344"/>
      <c r="FK34" s="1360"/>
      <c r="FL34" s="1347"/>
      <c r="FM34" s="1346"/>
      <c r="FN34" s="1348"/>
      <c r="FO34" s="1344"/>
      <c r="FP34" s="1360"/>
      <c r="FQ34" s="1347"/>
      <c r="FR34" s="1346"/>
      <c r="FS34" s="1348"/>
      <c r="FT34" s="1344"/>
      <c r="FU34" s="1360"/>
      <c r="FV34" s="1347"/>
      <c r="FW34" s="1346"/>
      <c r="FX34" s="1389"/>
      <c r="FY34" s="1344"/>
      <c r="FZ34" s="1360"/>
      <c r="GA34" s="1347"/>
      <c r="GB34" s="1346"/>
      <c r="GC34" s="1348"/>
      <c r="GD34" s="1344"/>
      <c r="GE34" s="1361"/>
      <c r="GF34" s="1347"/>
      <c r="GG34" s="1346"/>
      <c r="GH34" s="1389"/>
      <c r="GI34" s="1344"/>
      <c r="GJ34" s="1361"/>
      <c r="GK34" s="1347"/>
      <c r="GL34" s="1346"/>
      <c r="GM34" s="1348"/>
      <c r="GN34" s="1349"/>
      <c r="GO34" s="1360"/>
      <c r="GP34" s="1347"/>
      <c r="GQ34" s="1346"/>
      <c r="GR34" s="1389"/>
      <c r="GS34" s="1349"/>
      <c r="GT34" s="1360"/>
      <c r="GU34" s="1347"/>
      <c r="GV34" s="1346"/>
      <c r="GW34" s="1389"/>
      <c r="GX34" s="605"/>
      <c r="GY34" s="615"/>
      <c r="GZ34" s="607"/>
      <c r="HA34" s="607"/>
      <c r="HB34" s="1394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4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499"/>
      <c r="HZ34" s="499"/>
      <c r="IA34" s="1382"/>
      <c r="IB34" s="126"/>
      <c r="IC34" s="95"/>
      <c r="ID34" s="499"/>
      <c r="IE34" s="499"/>
      <c r="IF34" s="1395"/>
      <c r="IG34" s="124"/>
      <c r="IH34" s="95"/>
      <c r="II34" s="499"/>
      <c r="IJ34" s="499"/>
      <c r="IK34" s="145"/>
      <c r="IL34" s="126"/>
      <c r="IM34" s="95"/>
      <c r="IN34" s="499"/>
      <c r="IO34" s="499"/>
      <c r="IP34" s="1395"/>
      <c r="IQ34" s="827"/>
      <c r="IR34" s="835"/>
      <c r="IS34" s="499"/>
      <c r="IT34" s="499"/>
      <c r="IU34" s="1395"/>
      <c r="IV34" s="675"/>
      <c r="IW34" s="81"/>
      <c r="IX34" s="1672"/>
      <c r="IY34" s="1672"/>
      <c r="IZ34" s="1672"/>
      <c r="JA34" s="1672"/>
      <c r="JB34" s="1672"/>
      <c r="JC34" s="1672"/>
      <c r="JD34" s="1672"/>
      <c r="JE34" s="1672"/>
      <c r="JF34" s="1672"/>
      <c r="JG34" s="1672"/>
      <c r="JH34" s="1696"/>
      <c r="JI34" s="1675"/>
      <c r="JJ34" s="1678"/>
      <c r="JK34" s="1678"/>
      <c r="JL34" s="1678"/>
      <c r="JM34" s="1681"/>
      <c r="JN34" s="1684"/>
      <c r="JO34" s="1684"/>
      <c r="JP34" s="1681"/>
      <c r="JQ34" s="1681"/>
      <c r="JR34" s="1681"/>
      <c r="JS34" s="1675"/>
      <c r="JT34" s="1675"/>
      <c r="JU34" s="1675"/>
      <c r="JV34" s="1675"/>
      <c r="JW34" s="1693"/>
      <c r="JX34" s="81"/>
      <c r="JY34" s="1692"/>
      <c r="JZ34" s="1692"/>
      <c r="KA34" s="1692"/>
      <c r="KB34" s="1692"/>
      <c r="KC34" s="1692"/>
      <c r="KD34" s="1692"/>
      <c r="KE34" s="1692"/>
      <c r="KF34" s="1692"/>
      <c r="KG34" s="1692"/>
      <c r="KH34" s="1692"/>
      <c r="KI34" s="1692"/>
      <c r="KJ34" s="1669"/>
      <c r="KK34" s="1687"/>
      <c r="KL34" s="1687"/>
      <c r="KM34" s="1687"/>
      <c r="KN34" s="1669"/>
      <c r="KO34" s="1666"/>
      <c r="KP34" s="1666"/>
      <c r="KQ34" s="1669"/>
      <c r="KR34" s="1669"/>
      <c r="KS34" s="1669"/>
      <c r="KT34" s="1669"/>
      <c r="KU34" s="1669"/>
      <c r="KV34" s="1669"/>
      <c r="KW34" s="1669"/>
      <c r="KX34" s="675"/>
      <c r="KY34" s="1693"/>
      <c r="KZ34" s="106"/>
      <c r="LA34" s="1708"/>
      <c r="LB34" s="1709"/>
      <c r="LC34" s="1708"/>
      <c r="LD34" s="1708"/>
      <c r="LE34" s="1708"/>
      <c r="LF34" s="1708"/>
      <c r="LG34" s="1708"/>
      <c r="LH34" s="1708"/>
      <c r="LI34" s="1708"/>
      <c r="LJ34" s="1708"/>
      <c r="LK34" s="1708"/>
      <c r="LL34" s="1708"/>
      <c r="LM34" s="1709"/>
      <c r="LN34" s="1709"/>
      <c r="LO34" s="1709"/>
      <c r="LP34" s="1709"/>
      <c r="LQ34" s="1708"/>
      <c r="LR34" s="1708"/>
      <c r="LS34" s="1709"/>
      <c r="LT34" s="1709"/>
      <c r="LU34" s="1709"/>
      <c r="LV34" s="1709"/>
      <c r="LW34" s="1709"/>
      <c r="LX34" s="1709"/>
      <c r="LY34" s="1709"/>
      <c r="LZ34" s="1709"/>
      <c r="MA34" s="1709"/>
      <c r="MB34" s="1709"/>
      <c r="MC34" s="1709"/>
      <c r="MD34" s="1709"/>
      <c r="ME34" s="1709"/>
      <c r="MF34" s="1709"/>
      <c r="MG34" s="1708"/>
      <c r="MH34" s="1708"/>
      <c r="MI34" s="1708"/>
      <c r="MJ34" s="1708"/>
      <c r="MK34" s="1709"/>
      <c r="ML34" s="1709"/>
      <c r="MM34" s="1709"/>
      <c r="MN34" s="1709"/>
    </row>
    <row r="35" spans="1:352" s="7" customFormat="1" ht="7.5" customHeight="1" thickBot="1">
      <c r="A35" s="1700"/>
      <c r="B35" s="1701"/>
      <c r="C35" s="1701"/>
      <c r="D35" s="1701"/>
      <c r="E35" s="1702"/>
      <c r="F35" s="122"/>
      <c r="G35" s="88"/>
      <c r="H35" s="1282"/>
      <c r="I35" s="695"/>
      <c r="J35" s="1381"/>
      <c r="K35" s="122"/>
      <c r="L35" s="88"/>
      <c r="M35" s="1282"/>
      <c r="N35" s="695"/>
      <c r="O35" s="1381"/>
      <c r="P35" s="122"/>
      <c r="Q35" s="88"/>
      <c r="R35" s="1282"/>
      <c r="S35" s="695"/>
      <c r="T35" s="1381"/>
      <c r="U35" s="122"/>
      <c r="V35" s="88"/>
      <c r="W35" s="1282"/>
      <c r="X35" s="695"/>
      <c r="Y35" s="1381"/>
      <c r="Z35" s="122"/>
      <c r="AA35" s="88"/>
      <c r="AB35" s="205"/>
      <c r="AC35" s="135"/>
      <c r="AD35" s="143"/>
      <c r="AE35" s="122"/>
      <c r="AF35" s="88"/>
      <c r="AG35" s="205"/>
      <c r="AH35" s="135"/>
      <c r="AI35" s="1379"/>
      <c r="AJ35" s="122"/>
      <c r="AK35" s="88"/>
      <c r="AL35" s="205"/>
      <c r="AM35" s="135"/>
      <c r="AN35" s="1379"/>
      <c r="AO35" s="122"/>
      <c r="AP35" s="88"/>
      <c r="AQ35" s="1468"/>
      <c r="AR35" s="695"/>
      <c r="AS35" s="397"/>
      <c r="AT35" s="258"/>
      <c r="AU35" s="88"/>
      <c r="AV35" s="1470"/>
      <c r="AW35" s="135"/>
      <c r="AX35" s="397"/>
      <c r="AY35" s="122"/>
      <c r="AZ35" s="88"/>
      <c r="BA35" s="429"/>
      <c r="BB35" s="209"/>
      <c r="BC35" s="143"/>
      <c r="BD35" s="122"/>
      <c r="BE35" s="88"/>
      <c r="BF35" s="1282"/>
      <c r="BG35" s="695"/>
      <c r="BH35" s="1381"/>
      <c r="BI35" s="122"/>
      <c r="BJ35" s="88"/>
      <c r="BK35" s="205"/>
      <c r="BL35" s="135"/>
      <c r="BM35" s="1379"/>
      <c r="BN35" s="122"/>
      <c r="BO35" s="88"/>
      <c r="BP35" s="1282"/>
      <c r="BQ35" s="695"/>
      <c r="BR35" s="1381"/>
      <c r="BS35" s="122"/>
      <c r="BT35" s="88"/>
      <c r="BU35" s="205"/>
      <c r="BV35" s="135"/>
      <c r="BW35" s="348"/>
      <c r="BX35" s="398"/>
      <c r="BY35" s="399"/>
      <c r="BZ35" s="396"/>
      <c r="CA35" s="481"/>
      <c r="CB35" s="1384"/>
      <c r="CC35" s="122"/>
      <c r="CD35" s="88"/>
      <c r="CE35" s="1282"/>
      <c r="CF35" s="695"/>
      <c r="CG35" s="1381"/>
      <c r="CH35" s="122"/>
      <c r="CI35" s="88"/>
      <c r="CJ35" s="396"/>
      <c r="CK35" s="481"/>
      <c r="CL35" s="1384"/>
      <c r="CM35" s="122"/>
      <c r="CN35" s="88"/>
      <c r="CO35" s="1282"/>
      <c r="CP35" s="695"/>
      <c r="CQ35" s="1381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1282"/>
      <c r="DE35" s="695"/>
      <c r="DF35" s="1381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1282"/>
      <c r="DT35" s="695"/>
      <c r="DU35" s="1381"/>
      <c r="DV35" s="122"/>
      <c r="DW35" s="110"/>
      <c r="DX35" s="396"/>
      <c r="DY35" s="481"/>
      <c r="DZ35" s="143"/>
      <c r="EA35" s="258"/>
      <c r="EB35" s="88"/>
      <c r="EC35" s="1282"/>
      <c r="ED35" s="695"/>
      <c r="EE35" s="1381"/>
      <c r="EF35" s="258"/>
      <c r="EG35" s="110"/>
      <c r="EH35" s="1282"/>
      <c r="EI35" s="695"/>
      <c r="EJ35" s="1381"/>
      <c r="EK35" s="258"/>
      <c r="EL35" s="110"/>
      <c r="EM35" s="1282"/>
      <c r="EN35" s="695"/>
      <c r="EO35" s="1381"/>
      <c r="EP35" s="258"/>
      <c r="EQ35" s="88"/>
      <c r="ER35" s="1282"/>
      <c r="ES35" s="695"/>
      <c r="ET35" s="1381"/>
      <c r="EU35" s="122"/>
      <c r="EV35" s="88"/>
      <c r="EW35" s="351"/>
      <c r="EX35" s="416"/>
      <c r="EY35" s="348"/>
      <c r="EZ35" s="1326"/>
      <c r="FA35" s="1327"/>
      <c r="FB35" s="1328"/>
      <c r="FC35" s="1329"/>
      <c r="FD35" s="1640"/>
      <c r="FE35" s="1326"/>
      <c r="FF35" s="1327"/>
      <c r="FG35" s="1328"/>
      <c r="FH35" s="1329"/>
      <c r="FI35" s="1387"/>
      <c r="FJ35" s="1326"/>
      <c r="FK35" s="1327"/>
      <c r="FL35" s="1328"/>
      <c r="FM35" s="1329"/>
      <c r="FN35" s="1331"/>
      <c r="FO35" s="1326"/>
      <c r="FP35" s="1327"/>
      <c r="FQ35" s="1332"/>
      <c r="FR35" s="1329"/>
      <c r="FS35" s="1331"/>
      <c r="FT35" s="1326"/>
      <c r="FU35" s="1327"/>
      <c r="FV35" s="1328"/>
      <c r="FW35" s="1329"/>
      <c r="FX35" s="1387"/>
      <c r="FY35" s="1326"/>
      <c r="FZ35" s="1327"/>
      <c r="GA35" s="1328"/>
      <c r="GB35" s="1329"/>
      <c r="GC35" s="1331"/>
      <c r="GD35" s="1326"/>
      <c r="GE35" s="1333"/>
      <c r="GF35" s="1328"/>
      <c r="GG35" s="1329"/>
      <c r="GH35" s="1387"/>
      <c r="GI35" s="1326"/>
      <c r="GJ35" s="1333"/>
      <c r="GK35" s="1328"/>
      <c r="GL35" s="1329"/>
      <c r="GM35" s="1331"/>
      <c r="GN35" s="1334"/>
      <c r="GO35" s="1327"/>
      <c r="GP35" s="1328"/>
      <c r="GQ35" s="1329"/>
      <c r="GR35" s="1387"/>
      <c r="GS35" s="1334"/>
      <c r="GT35" s="1327"/>
      <c r="GU35" s="1328"/>
      <c r="GV35" s="1329"/>
      <c r="GW35" s="1391"/>
      <c r="GX35" s="595"/>
      <c r="GY35" s="596"/>
      <c r="GZ35" s="597"/>
      <c r="HA35" s="598"/>
      <c r="HB35" s="1392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2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496"/>
      <c r="HZ35" s="497"/>
      <c r="IA35" s="1381"/>
      <c r="IB35" s="127"/>
      <c r="IC35" s="88"/>
      <c r="ID35" s="496"/>
      <c r="IE35" s="497"/>
      <c r="IF35" s="1381"/>
      <c r="IG35" s="122"/>
      <c r="IH35" s="88"/>
      <c r="II35" s="496"/>
      <c r="IJ35" s="497"/>
      <c r="IK35" s="143"/>
      <c r="IL35" s="127"/>
      <c r="IM35" s="88"/>
      <c r="IN35" s="496"/>
      <c r="IO35" s="497"/>
      <c r="IP35" s="1381"/>
      <c r="IQ35" s="823"/>
      <c r="IR35" s="824"/>
      <c r="IS35" s="496"/>
      <c r="IT35" s="497"/>
      <c r="IU35" s="1381"/>
      <c r="IV35" s="675"/>
      <c r="IW35" s="79"/>
      <c r="IX35" s="1670">
        <f t="shared" ref="IX35" si="325">COUNTIF($F35:$IU38,"=CSB 13")</f>
        <v>0</v>
      </c>
      <c r="IY35" s="1670">
        <f t="shared" ref="IY35" si="326">COUNTIF($F35:$IU38,"=CSB 16")</f>
        <v>0</v>
      </c>
      <c r="IZ35" s="1670">
        <f t="shared" ref="IZ35" si="327">COUNTIF($F35:$IU38,"=CSB 24")</f>
        <v>0</v>
      </c>
      <c r="JA35" s="1670">
        <f t="shared" ref="JA35" si="328">COUNTIF($F35:$IU38,"=CSB 23")</f>
        <v>0</v>
      </c>
      <c r="JB35" s="1670">
        <f t="shared" ref="JB35" si="329">COUNTIF($F35:$IU38,"=CSB 3")</f>
        <v>0</v>
      </c>
      <c r="JC35" s="1670">
        <f t="shared" ref="JC35" si="330">COUNTIF($F35:$IU38,"=CSB 4")</f>
        <v>0</v>
      </c>
      <c r="JD35" s="1670">
        <f t="shared" ref="JD35" si="331">COUNTIF($F35:$IU38,"=CSB 5")</f>
        <v>0</v>
      </c>
      <c r="JE35" s="1670">
        <f t="shared" ref="JE35" si="332">COUNTIF($F35:$IU38,"=CSB 28")</f>
        <v>0</v>
      </c>
      <c r="JF35" s="1670">
        <f t="shared" ref="JF35" si="333">COUNTIF($F35:$IU38,"B1")</f>
        <v>0</v>
      </c>
      <c r="JG35" s="1670">
        <f t="shared" ref="JG35" si="334">COUNTIF($F35:$IU38,"B2")</f>
        <v>0</v>
      </c>
      <c r="JH35" s="1694">
        <f t="shared" ref="JH35" si="335">COUNTIF($F35:$IU38,"B4")</f>
        <v>0</v>
      </c>
      <c r="JI35" s="1673">
        <f t="shared" ref="JI35" si="336">COUNTIF($F35:$IU38,"11")</f>
        <v>0</v>
      </c>
      <c r="JJ35" s="1676">
        <f t="shared" ref="JJ35" si="337">COUNTIF($F35:$IU38,"13")</f>
        <v>0</v>
      </c>
      <c r="JK35" s="1676">
        <f t="shared" ref="JK35" si="338">COUNTIF($F35:$IU38,"=14")</f>
        <v>0</v>
      </c>
      <c r="JL35" s="1676">
        <f t="shared" ref="JL35" si="339">COUNTIF($F35:$IU38,"=16")</f>
        <v>0</v>
      </c>
      <c r="JM35" s="1679">
        <f t="shared" ref="JM35" si="340">COUNTIF($F35:$IU38,"=22")</f>
        <v>0</v>
      </c>
      <c r="JN35" s="1682">
        <f t="shared" ref="JN35" si="341">COUNTIF($F35:$IU38,"=23")</f>
        <v>1</v>
      </c>
      <c r="JO35" s="1682">
        <f t="shared" ref="JO35" si="342">COUNTIF($F35:$IU38,"=24")</f>
        <v>0</v>
      </c>
      <c r="JP35" s="1679">
        <f t="shared" ref="JP35" si="343">COUNTIF($F35:$IU38,"=25")</f>
        <v>0</v>
      </c>
      <c r="JQ35" s="1679">
        <f t="shared" ref="JQ35" si="344">COUNTIF($F35:$IU38,"=26")</f>
        <v>0</v>
      </c>
      <c r="JR35" s="1679">
        <f t="shared" ref="JR35" si="345">COUNTIF($F35:$IU38,"=31")</f>
        <v>0</v>
      </c>
      <c r="JS35" s="1673">
        <f t="shared" ref="JS35" si="346">COUNTIF($F35:$IU38,"=32")</f>
        <v>0</v>
      </c>
      <c r="JT35" s="1673">
        <f t="shared" ref="JT35" si="347">COUNTIF($F35:$IU38,"=34")</f>
        <v>0</v>
      </c>
      <c r="JU35" s="1673">
        <f t="shared" ref="JU35" si="348">COUNTIF($F35:$IU38,"=35")</f>
        <v>0</v>
      </c>
      <c r="JV35" s="1673">
        <f t="shared" ref="JV35" si="349">COUNTIF($F35:$IU38,"=36")</f>
        <v>0</v>
      </c>
      <c r="JW35" s="1693">
        <f>COUNTIF($F35:$JO38,"=34")</f>
        <v>0</v>
      </c>
      <c r="JX35" s="79"/>
      <c r="JY35" s="1690" t="str">
        <f t="shared" ref="JY35" si="350">IF(COUNTIF($F35:$IU38,"=CSB 13")&gt;0,"X"," ")</f>
        <v xml:space="preserve"> </v>
      </c>
      <c r="JZ35" s="1690" t="str">
        <f t="shared" ref="JZ35" si="351">IF(COUNTIF($F35:$IU38,"=CSB 16")&gt;0,"X"," ")</f>
        <v xml:space="preserve"> </v>
      </c>
      <c r="KA35" s="1690" t="str">
        <f t="shared" ref="KA35" si="352">IF(COUNTIF($F35:$IU38,"=CSB 24")&gt;0,"X"," ")</f>
        <v xml:space="preserve"> </v>
      </c>
      <c r="KB35" s="1690" t="str">
        <f t="shared" ref="KB35" si="353">IF(COUNTIF($F35:$IU38,"=CSB 23")&gt;0,"X"," ")</f>
        <v xml:space="preserve"> </v>
      </c>
      <c r="KC35" s="1690" t="str">
        <f t="shared" ref="KC35" si="354">IF(COUNTIF($F35:$IU38,"=CSB 3")&gt;0,"X"," ")</f>
        <v xml:space="preserve"> </v>
      </c>
      <c r="KD35" s="1690" t="str">
        <f t="shared" ref="KD35" si="355">IF(COUNTIF($F35:$IU38,"=CSB 4")&gt;0,"X"," ")</f>
        <v xml:space="preserve"> </v>
      </c>
      <c r="KE35" s="1690" t="str">
        <f t="shared" ref="KE35" si="356">IF(COUNTIF($F35:$IU38,"=CSB 5")&gt;0,"X"," ")</f>
        <v xml:space="preserve"> </v>
      </c>
      <c r="KF35" s="1690" t="str">
        <f t="shared" ref="KF35" si="357">IF(COUNTIF($F35:$IU38,"=CSB 28")&gt;0,"X"," ")</f>
        <v xml:space="preserve"> </v>
      </c>
      <c r="KG35" s="1690" t="str">
        <f t="shared" ref="KG35" si="358">IF(COUNTIF($F35:$IU38,"=B1")&gt;0,"X"," ")</f>
        <v xml:space="preserve"> </v>
      </c>
      <c r="KH35" s="1690" t="str">
        <f t="shared" ref="KH35" si="359">IF(COUNTIF($F35:$IU38,"=B2")&gt;0,"X"," ")</f>
        <v xml:space="preserve"> </v>
      </c>
      <c r="KI35" s="1690" t="str">
        <f t="shared" ref="KI35" si="360">IF(COUNTIF($F35:$IU38,"=B4")&gt;0,"X"," ")</f>
        <v xml:space="preserve"> </v>
      </c>
      <c r="KJ35" s="1667" t="str">
        <f t="shared" ref="KJ35" si="361">IF(COUNTIF($F35:$IU38,"=11")&gt;0,"X"," ")</f>
        <v xml:space="preserve"> </v>
      </c>
      <c r="KK35" s="1685" t="str">
        <f t="shared" ref="KK35" si="362">IF(COUNTIF($F35:$IU38,"=13")&gt;0,"X"," ")</f>
        <v xml:space="preserve"> </v>
      </c>
      <c r="KL35" s="1685" t="str">
        <f t="shared" ref="KL35" si="363">IF(COUNTIF($F35:$IU38,"=14")&gt;0,"X"," ")</f>
        <v xml:space="preserve"> </v>
      </c>
      <c r="KM35" s="1685" t="str">
        <f t="shared" ref="KM35" si="364">IF(COUNTIF($F35:$IU38,"=16")&gt;0,"X"," ")</f>
        <v xml:space="preserve"> </v>
      </c>
      <c r="KN35" s="1667" t="str">
        <f t="shared" ref="KN35" si="365">IF(COUNTIF($F35:$IU38,"=22")&gt;0,"X"," ")</f>
        <v xml:space="preserve"> </v>
      </c>
      <c r="KO35" s="1664" t="str">
        <f t="shared" ref="KO35" si="366">IF(COUNTIF($F35:$IU38,"=23")&gt;0,"X"," ")</f>
        <v>X</v>
      </c>
      <c r="KP35" s="1664" t="str">
        <f t="shared" ref="KP35" si="367">IF(COUNTIF($F35:$IU38,"=24")&gt;0,"X"," ")</f>
        <v xml:space="preserve"> </v>
      </c>
      <c r="KQ35" s="1667" t="str">
        <f t="shared" ref="KQ35" si="368">IF(COUNTIF($F35:$IU38,"=25")&gt;0,"X"," ")</f>
        <v xml:space="preserve"> </v>
      </c>
      <c r="KR35" s="1667" t="str">
        <f t="shared" ref="KR35" si="369">IF(COUNTIF($F35:$IU38,"=26")&gt;0,"X"," ")</f>
        <v xml:space="preserve"> </v>
      </c>
      <c r="KS35" s="1667" t="str">
        <f t="shared" ref="KS35" si="370">IF(COUNTIF($F35:$IU38,"=31")&gt;0,"X"," ")</f>
        <v xml:space="preserve"> </v>
      </c>
      <c r="KT35" s="1667" t="str">
        <f t="shared" ref="KT35" si="371">IF(COUNTIF($F35:$IU38,"=32")&gt;0,"X"," ")</f>
        <v xml:space="preserve"> </v>
      </c>
      <c r="KU35" s="1667" t="str">
        <f t="shared" ref="KU35" si="372">IF(COUNTIF($F35:$IU38,"=34")&gt;0,"X"," ")</f>
        <v xml:space="preserve"> </v>
      </c>
      <c r="KV35" s="1667" t="str">
        <f t="shared" ref="KV35" si="373">IF(COUNTIF($F35:$IU38,"=35")&gt;0,"X"," ")</f>
        <v xml:space="preserve"> </v>
      </c>
      <c r="KW35" s="1667" t="str">
        <f t="shared" ref="KW35" si="374">IF(COUNTIF($F35:$IU38,"=36")&gt;0,"X"," ")</f>
        <v xml:space="preserve"> </v>
      </c>
      <c r="KX35" s="675"/>
      <c r="KY35" s="1693">
        <f>COUNTIF($F35:$KX38,"=34")</f>
        <v>0</v>
      </c>
      <c r="KZ35" s="104"/>
      <c r="LA35" s="1706" t="str">
        <f>IF(COUNTIF($F35:$IU38,"=H.Prus")&gt;0,"Z"," ")</f>
        <v xml:space="preserve"> </v>
      </c>
      <c r="LB35" s="1709" t="str">
        <f>IF(COUNTIF($F35:$IU38,"=M.Bojarowski")&gt;0,"Z"," ")</f>
        <v xml:space="preserve"> </v>
      </c>
      <c r="LC35" s="1706" t="str">
        <f>IF(COUNTIF($F35:$IU38,"=M.Marcinkiewicz")&gt;0,"Z"," ")</f>
        <v xml:space="preserve"> </v>
      </c>
      <c r="LD35" s="1706" t="str">
        <f>IF(COUNTIF($F35:$IU38,"=K.Cis")&gt;0,"Z"," ")</f>
        <v xml:space="preserve"> </v>
      </c>
      <c r="LE35" s="1706" t="str">
        <f>IF(COUNTIF($F35:$IU38,"=Z.Tomczykowski")&gt;0,"Z"," ")</f>
        <v xml:space="preserve"> </v>
      </c>
      <c r="LF35" s="1706" t="str">
        <f>IF(COUNTIF($F35:$IU38,"=K.Choroszko")&gt;0,"Z"," ")</f>
        <v xml:space="preserve"> </v>
      </c>
      <c r="LG35" s="1706" t="str">
        <f>IF(COUNTIF($F35:$IU38,"=T.Nosowicz")&gt;0,"Z"," ")</f>
        <v xml:space="preserve"> </v>
      </c>
      <c r="LH35" s="1706" t="str">
        <f>IF(COUNTIF($F35:$IU38,"=A.Miściur-Kaszyńska")&gt;0,"Z"," ")</f>
        <v xml:space="preserve"> </v>
      </c>
      <c r="LI35" s="1706" t="str">
        <f t="shared" ref="LI35" si="375">IF(COUNTIF($F35:$IU38,"=A.Gliwiński")&gt;0,"Z"," ")</f>
        <v xml:space="preserve"> </v>
      </c>
      <c r="LJ35" s="1706" t="str">
        <f>IF(COUNTIF($F35:$IU38,"=K.Kiejdo")&gt;0,"Z"," ")</f>
        <v xml:space="preserve"> </v>
      </c>
      <c r="LK35" s="1706" t="str">
        <f>IF(COUNTIF($F35:$IU38,"=M.Kieżun")&gt;0,"Z"," ")</f>
        <v xml:space="preserve"> </v>
      </c>
      <c r="LL35" s="1706" t="str">
        <f>IF(COUNTIF($F35:$IU38,"=I.Cymańska-Kasprzyk")&gt;0,"Z"," ")</f>
        <v xml:space="preserve"> </v>
      </c>
      <c r="LM35" s="1709" t="str">
        <f>IF(COUNTIF($F35:$IU38,"=M.Choroszko")&gt;0,"Z"," ")</f>
        <v xml:space="preserve"> </v>
      </c>
      <c r="LN35" s="1709" t="str">
        <f>IF(COUNTIF($F35:$IU38,"=M.Grzyb")&gt;0,"Z"," ")</f>
        <v xml:space="preserve"> </v>
      </c>
      <c r="LO35" s="1709" t="str">
        <f>IF(COUNTIF($F35:$IU38,"=A.Muż")&gt;0,"Z"," ")</f>
        <v xml:space="preserve"> </v>
      </c>
      <c r="LP35" s="1709" t="str">
        <f>IF(COUNTIF($F35:$IU38,"=E.Kicka")&gt;0,"Z"," ")</f>
        <v xml:space="preserve"> </v>
      </c>
      <c r="LQ35" s="1706" t="str">
        <f>IF(COUNTIF($F35:$IU38,"=M.Gregorczyk")&gt;0,"Z"," ")</f>
        <v xml:space="preserve"> </v>
      </c>
      <c r="LR35" s="1706" t="str">
        <f>IF(COUNTIF($F35:$IU38,"=M.Szonert")&gt;0,"Z"," ")</f>
        <v xml:space="preserve"> </v>
      </c>
      <c r="LS35" s="1709" t="str">
        <f>IF(COUNTIF($F35:$IU38,"=E.Ciarciński")&gt;0,"Z"," ")</f>
        <v xml:space="preserve"> </v>
      </c>
      <c r="LT35" s="1709" t="str">
        <f>IF(COUNTIF($F35:$IU38,"=M.Czajka")&gt;0,"Z"," ")</f>
        <v xml:space="preserve"> </v>
      </c>
      <c r="LU35" s="1709" t="str">
        <f t="shared" ref="LU35" si="376">IF(COUNTIF($F35:$IU38,"=J.Łukaszewicz")&gt;0,"Z"," ")</f>
        <v xml:space="preserve"> </v>
      </c>
      <c r="LV35" s="1709" t="str">
        <f>IF(COUNTIF($F35:$IU38,"=K.Piotrowicz")&gt;0,"Z"," ")</f>
        <v xml:space="preserve"> </v>
      </c>
      <c r="LW35" s="1709" t="str">
        <f>IF(COUNTIF($F35:$IU38,"=A.Tychek")&gt;0,"Z"," ")</f>
        <v xml:space="preserve"> </v>
      </c>
      <c r="LX35" s="1709" t="str">
        <f>IF(COUNTIF($F35:$IU38,"=R.Sokulski")&gt;0,"Z"," ")</f>
        <v>Z</v>
      </c>
      <c r="LY35" s="1709" t="str">
        <f>IF(COUNTIF($F35:$IU38,"=S.Piotrowska")&gt;0,"Z"," ")</f>
        <v xml:space="preserve"> </v>
      </c>
      <c r="LZ35" s="1709" t="str">
        <f>IF(COUNTIF($F35:$IU38,"=J.Gregorczuk")&gt;0,"Z"," ")</f>
        <v xml:space="preserve"> </v>
      </c>
      <c r="MA35" s="1709" t="str">
        <f>IF(COUNTIF($F35:$IU38,"=A.Marciniak")&gt;0,"Z"," ")</f>
        <v xml:space="preserve"> </v>
      </c>
      <c r="MB35" s="1709" t="str">
        <f>IF(COUNTIF($F35:$IU38,"=I.Ogulewicz")&gt;0,"Z"," ")</f>
        <v xml:space="preserve"> </v>
      </c>
      <c r="MC35" s="1709" t="str">
        <f>IF(COUNTIF($F35:$IU38,"=R.Przęczek")&gt;0,"Z"," ")</f>
        <v xml:space="preserve"> </v>
      </c>
      <c r="MD35" s="1709" t="str">
        <f>IF(COUNTIF($F35:$IU38,"=D.Ławecka-Bednarska")&gt;0,"Z"," ")</f>
        <v xml:space="preserve"> </v>
      </c>
      <c r="ME35" s="1709" t="str">
        <f>IF(COUNTIF($F35:$IU38,"=K.Nossek")&gt;0,"Z"," ")</f>
        <v xml:space="preserve"> </v>
      </c>
      <c r="MF35" s="1709" t="str">
        <f>IF(COUNTIF($F35:$IU38,"=M.Lipiński")&gt;0,"Z"," ")</f>
        <v xml:space="preserve"> </v>
      </c>
      <c r="MG35" s="1706" t="str">
        <f t="shared" ref="MG35" si="377">IF(COUNTIF($F35:$IU38,"=H.Libuda")&gt;0,"Z"," ")</f>
        <v xml:space="preserve"> </v>
      </c>
      <c r="MH35" s="1706" t="str">
        <f t="shared" ref="MH35" si="378">IF(COUNTIF($F35:$IU38,"=K.Kaczmarczyk")&gt;0,"Z"," ")</f>
        <v xml:space="preserve"> </v>
      </c>
      <c r="MI35" s="1706" t="str">
        <f t="shared" ref="MI35" si="379">IF(COUNTIF($F35:$IU38,"=K.Janowicz")&gt;0,"Z"," ")</f>
        <v xml:space="preserve"> </v>
      </c>
      <c r="MJ35" s="1706" t="str">
        <f>IF(COUNTIF($F35:$IU38,"=N.Liakh")&gt;0,"Z"," ")</f>
        <v xml:space="preserve"> </v>
      </c>
      <c r="MK35" s="1709" t="str">
        <f>IF(COUNTIF($F35:$IU38,"=J.Lubkiewicz")&gt;0,"Z"," ")</f>
        <v xml:space="preserve"> </v>
      </c>
      <c r="ML35" s="1709" t="str">
        <f>IF(COUNTIF($F35:$IU38,"=I.Świca")&gt;0,"Z"," ")</f>
        <v xml:space="preserve"> </v>
      </c>
      <c r="MM35" s="1709" t="str">
        <f>IF(COUNTIF($F35:$IU38,"=H.Libuda")&gt;0,"Z"," ")</f>
        <v xml:space="preserve"> </v>
      </c>
      <c r="MN35" s="1709" t="str">
        <f>IF(COUNTIF($F35:$IU38,"=A.Jastrzębska")&gt;0,"Z"," ")</f>
        <v xml:space="preserve"> </v>
      </c>
    </row>
    <row r="36" spans="1:352" s="7" customFormat="1" ht="8.1" customHeight="1" thickBot="1">
      <c r="A36" s="1700"/>
      <c r="B36" s="1701"/>
      <c r="C36" s="1701"/>
      <c r="D36" s="1701"/>
      <c r="E36" s="1702"/>
      <c r="F36" s="123" t="s">
        <v>19</v>
      </c>
      <c r="G36" s="89" t="s">
        <v>20</v>
      </c>
      <c r="H36" s="1283"/>
      <c r="I36" s="697"/>
      <c r="J36" s="1383"/>
      <c r="K36" s="123" t="s">
        <v>19</v>
      </c>
      <c r="L36" s="89" t="s">
        <v>20</v>
      </c>
      <c r="M36" s="1283"/>
      <c r="N36" s="697"/>
      <c r="O36" s="1383"/>
      <c r="P36" s="123" t="s">
        <v>19</v>
      </c>
      <c r="Q36" s="89" t="s">
        <v>20</v>
      </c>
      <c r="R36" s="1283"/>
      <c r="S36" s="697"/>
      <c r="T36" s="1383"/>
      <c r="U36" s="123" t="s">
        <v>19</v>
      </c>
      <c r="V36" s="89" t="s">
        <v>20</v>
      </c>
      <c r="W36" s="1283"/>
      <c r="X36" s="697"/>
      <c r="Y36" s="1383"/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3"/>
      <c r="AJ36" s="123" t="s">
        <v>19</v>
      </c>
      <c r="AK36" s="89" t="s">
        <v>20</v>
      </c>
      <c r="AL36" s="206"/>
      <c r="AM36" s="141"/>
      <c r="AN36" s="1373"/>
      <c r="AO36" s="123" t="s">
        <v>19</v>
      </c>
      <c r="AP36" s="89" t="s">
        <v>20</v>
      </c>
      <c r="AQ36" s="1469"/>
      <c r="AR36" s="495"/>
      <c r="AS36" s="1385"/>
      <c r="AT36" s="259" t="s">
        <v>19</v>
      </c>
      <c r="AU36" s="89" t="s">
        <v>20</v>
      </c>
      <c r="AV36" s="1471"/>
      <c r="AW36" s="136"/>
      <c r="AX36" s="1385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1283"/>
      <c r="BG36" s="697"/>
      <c r="BH36" s="1383"/>
      <c r="BI36" s="123" t="s">
        <v>19</v>
      </c>
      <c r="BJ36" s="89" t="s">
        <v>20</v>
      </c>
      <c r="BK36" s="206"/>
      <c r="BL36" s="141"/>
      <c r="BM36" s="1373"/>
      <c r="BN36" s="123" t="s">
        <v>19</v>
      </c>
      <c r="BO36" s="89" t="s">
        <v>20</v>
      </c>
      <c r="BP36" s="1283"/>
      <c r="BQ36" s="697"/>
      <c r="BR36" s="1383"/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5"/>
      <c r="CC36" s="123" t="s">
        <v>19</v>
      </c>
      <c r="CD36" s="89" t="s">
        <v>20</v>
      </c>
      <c r="CE36" s="1283"/>
      <c r="CF36" s="697"/>
      <c r="CG36" s="1383"/>
      <c r="CH36" s="123" t="s">
        <v>19</v>
      </c>
      <c r="CI36" s="89" t="s">
        <v>20</v>
      </c>
      <c r="CJ36" s="558"/>
      <c r="CK36" s="476"/>
      <c r="CL36" s="1385"/>
      <c r="CM36" s="123" t="s">
        <v>19</v>
      </c>
      <c r="CN36" s="89" t="s">
        <v>20</v>
      </c>
      <c r="CO36" s="1283"/>
      <c r="CP36" s="697"/>
      <c r="CQ36" s="1383"/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1283"/>
      <c r="DE36" s="697"/>
      <c r="DF36" s="1383"/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1283"/>
      <c r="DT36" s="697"/>
      <c r="DU36" s="1383"/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1283"/>
      <c r="ED36" s="697"/>
      <c r="EE36" s="1383"/>
      <c r="EF36" s="259" t="s">
        <v>19</v>
      </c>
      <c r="EG36" s="89" t="s">
        <v>20</v>
      </c>
      <c r="EH36" s="1283"/>
      <c r="EI36" s="697"/>
      <c r="EJ36" s="1383"/>
      <c r="EK36" s="259" t="s">
        <v>19</v>
      </c>
      <c r="EL36" s="386" t="s">
        <v>20</v>
      </c>
      <c r="EM36" s="1283"/>
      <c r="EN36" s="697"/>
      <c r="EO36" s="1383"/>
      <c r="EP36" s="259" t="s">
        <v>19</v>
      </c>
      <c r="EQ36" s="89" t="s">
        <v>20</v>
      </c>
      <c r="ER36" s="1283"/>
      <c r="ES36" s="697"/>
      <c r="ET36" s="1383"/>
      <c r="EU36" s="123" t="s">
        <v>19</v>
      </c>
      <c r="EV36" s="89" t="s">
        <v>20</v>
      </c>
      <c r="EW36" s="343"/>
      <c r="EX36" s="141"/>
      <c r="EY36" s="349"/>
      <c r="EZ36" s="1335" t="s">
        <v>19</v>
      </c>
      <c r="FA36" s="1336" t="s">
        <v>20</v>
      </c>
      <c r="FB36" s="1337"/>
      <c r="FC36" s="1338"/>
      <c r="FD36" s="1641"/>
      <c r="FE36" s="1335" t="s">
        <v>19</v>
      </c>
      <c r="FF36" s="1336" t="s">
        <v>20</v>
      </c>
      <c r="FG36" s="1337"/>
      <c r="FH36" s="1340"/>
      <c r="FI36" s="1388"/>
      <c r="FJ36" s="1335" t="s">
        <v>19</v>
      </c>
      <c r="FK36" s="1336" t="s">
        <v>20</v>
      </c>
      <c r="FL36" s="1337"/>
      <c r="FM36" s="1338"/>
      <c r="FN36" s="1644"/>
      <c r="FO36" s="1335" t="s">
        <v>19</v>
      </c>
      <c r="FP36" s="1336" t="s">
        <v>20</v>
      </c>
      <c r="FQ36" s="1337"/>
      <c r="FR36" s="1338"/>
      <c r="FS36" s="1339"/>
      <c r="FT36" s="1335" t="s">
        <v>19</v>
      </c>
      <c r="FU36" s="1336" t="s">
        <v>20</v>
      </c>
      <c r="FV36" s="1337"/>
      <c r="FW36" s="1340"/>
      <c r="FX36" s="1388"/>
      <c r="FY36" s="1335" t="s">
        <v>19</v>
      </c>
      <c r="FZ36" s="1336" t="s">
        <v>20</v>
      </c>
      <c r="GA36" s="1337"/>
      <c r="GB36" s="1340"/>
      <c r="GC36" s="1339"/>
      <c r="GD36" s="1335" t="s">
        <v>19</v>
      </c>
      <c r="GE36" s="1341" t="s">
        <v>20</v>
      </c>
      <c r="GF36" s="1337"/>
      <c r="GG36" s="1340"/>
      <c r="GH36" s="1388"/>
      <c r="GI36" s="1335" t="s">
        <v>19</v>
      </c>
      <c r="GJ36" s="1341" t="s">
        <v>20</v>
      </c>
      <c r="GK36" s="1337"/>
      <c r="GL36" s="1338"/>
      <c r="GM36" s="1339"/>
      <c r="GN36" s="1342" t="s">
        <v>19</v>
      </c>
      <c r="GO36" s="1336" t="s">
        <v>20</v>
      </c>
      <c r="GP36" s="1337"/>
      <c r="GQ36" s="1340"/>
      <c r="GR36" s="1388"/>
      <c r="GS36" s="1342" t="s">
        <v>19</v>
      </c>
      <c r="GT36" s="1336" t="s">
        <v>20</v>
      </c>
      <c r="GU36" s="1337"/>
      <c r="GV36" s="1338"/>
      <c r="GW36" s="1390"/>
      <c r="GX36" s="600" t="s">
        <v>19</v>
      </c>
      <c r="GY36" s="601" t="s">
        <v>20</v>
      </c>
      <c r="GZ36" s="602"/>
      <c r="HA36" s="603"/>
      <c r="HB36" s="1393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3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498"/>
      <c r="HZ36" s="495"/>
      <c r="IA36" s="1378"/>
      <c r="IB36" s="128" t="s">
        <v>19</v>
      </c>
      <c r="IC36" s="89" t="s">
        <v>20</v>
      </c>
      <c r="ID36" s="498"/>
      <c r="IE36" s="495"/>
      <c r="IF36" s="1378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 t="s">
        <v>1502</v>
      </c>
      <c r="IO36" s="495" t="s">
        <v>545</v>
      </c>
      <c r="IP36" s="1378">
        <v>23</v>
      </c>
      <c r="IQ36" s="825" t="s">
        <v>19</v>
      </c>
      <c r="IR36" s="826" t="s">
        <v>20</v>
      </c>
      <c r="IS36" s="498"/>
      <c r="IT36" s="495"/>
      <c r="IU36" s="1378"/>
      <c r="IV36" s="675"/>
      <c r="IW36" s="80" t="s">
        <v>19</v>
      </c>
      <c r="IX36" s="1671"/>
      <c r="IY36" s="1671"/>
      <c r="IZ36" s="1671"/>
      <c r="JA36" s="1671"/>
      <c r="JB36" s="1671"/>
      <c r="JC36" s="1671"/>
      <c r="JD36" s="1671"/>
      <c r="JE36" s="1671"/>
      <c r="JF36" s="1671"/>
      <c r="JG36" s="1671"/>
      <c r="JH36" s="1695"/>
      <c r="JI36" s="1674"/>
      <c r="JJ36" s="1677"/>
      <c r="JK36" s="1677"/>
      <c r="JL36" s="1677"/>
      <c r="JM36" s="1680"/>
      <c r="JN36" s="1683"/>
      <c r="JO36" s="1683"/>
      <c r="JP36" s="1680"/>
      <c r="JQ36" s="1680"/>
      <c r="JR36" s="1680"/>
      <c r="JS36" s="1674"/>
      <c r="JT36" s="1674"/>
      <c r="JU36" s="1674"/>
      <c r="JV36" s="1674"/>
      <c r="JW36" s="1693"/>
      <c r="JX36" s="80" t="s">
        <v>19</v>
      </c>
      <c r="JY36" s="1691"/>
      <c r="JZ36" s="1691"/>
      <c r="KA36" s="1691"/>
      <c r="KB36" s="1691"/>
      <c r="KC36" s="1691"/>
      <c r="KD36" s="1691"/>
      <c r="KE36" s="1691"/>
      <c r="KF36" s="1691"/>
      <c r="KG36" s="1691"/>
      <c r="KH36" s="1691"/>
      <c r="KI36" s="1691"/>
      <c r="KJ36" s="1668"/>
      <c r="KK36" s="1686"/>
      <c r="KL36" s="1686"/>
      <c r="KM36" s="1686"/>
      <c r="KN36" s="1668"/>
      <c r="KO36" s="1665"/>
      <c r="KP36" s="1665"/>
      <c r="KQ36" s="1668"/>
      <c r="KR36" s="1668"/>
      <c r="KS36" s="1668"/>
      <c r="KT36" s="1668"/>
      <c r="KU36" s="1668"/>
      <c r="KV36" s="1668"/>
      <c r="KW36" s="1668"/>
      <c r="KX36" s="675"/>
      <c r="KY36" s="1693"/>
      <c r="KZ36" s="105" t="s">
        <v>19</v>
      </c>
      <c r="LA36" s="1707"/>
      <c r="LB36" s="1709"/>
      <c r="LC36" s="1707"/>
      <c r="LD36" s="1707"/>
      <c r="LE36" s="1707"/>
      <c r="LF36" s="1707"/>
      <c r="LG36" s="1707"/>
      <c r="LH36" s="1707"/>
      <c r="LI36" s="1707"/>
      <c r="LJ36" s="1707"/>
      <c r="LK36" s="1707"/>
      <c r="LL36" s="1707"/>
      <c r="LM36" s="1709"/>
      <c r="LN36" s="1709"/>
      <c r="LO36" s="1709"/>
      <c r="LP36" s="1709"/>
      <c r="LQ36" s="1707"/>
      <c r="LR36" s="1707"/>
      <c r="LS36" s="1709"/>
      <c r="LT36" s="1709"/>
      <c r="LU36" s="1709"/>
      <c r="LV36" s="1709"/>
      <c r="LW36" s="1709"/>
      <c r="LX36" s="1709"/>
      <c r="LY36" s="1709"/>
      <c r="LZ36" s="1709"/>
      <c r="MA36" s="1709"/>
      <c r="MB36" s="1709"/>
      <c r="MC36" s="1709"/>
      <c r="MD36" s="1709"/>
      <c r="ME36" s="1709"/>
      <c r="MF36" s="1709"/>
      <c r="MG36" s="1707"/>
      <c r="MH36" s="1707"/>
      <c r="MI36" s="1707"/>
      <c r="MJ36" s="1707"/>
      <c r="MK36" s="1709"/>
      <c r="ML36" s="1709"/>
      <c r="MM36" s="1709"/>
      <c r="MN36" s="1709"/>
    </row>
    <row r="37" spans="1:352" s="7" customFormat="1" ht="7.5" customHeight="1" thickBot="1">
      <c r="A37" s="1700"/>
      <c r="B37" s="1701"/>
      <c r="C37" s="1701"/>
      <c r="D37" s="1701"/>
      <c r="E37" s="1702"/>
      <c r="F37" s="123"/>
      <c r="G37" s="89"/>
      <c r="H37" s="1283"/>
      <c r="I37" s="697"/>
      <c r="J37" s="1383"/>
      <c r="K37" s="123"/>
      <c r="L37" s="89"/>
      <c r="M37" s="1283"/>
      <c r="N37" s="697"/>
      <c r="O37" s="1383"/>
      <c r="P37" s="123"/>
      <c r="Q37" s="89"/>
      <c r="R37" s="1283"/>
      <c r="S37" s="697"/>
      <c r="T37" s="1383"/>
      <c r="U37" s="123"/>
      <c r="V37" s="89"/>
      <c r="W37" s="1283"/>
      <c r="X37" s="697"/>
      <c r="Y37" s="1383"/>
      <c r="Z37" s="123"/>
      <c r="AA37" s="89"/>
      <c r="AB37" s="207"/>
      <c r="AC37" s="136"/>
      <c r="AD37" s="144"/>
      <c r="AE37" s="123"/>
      <c r="AF37" s="89"/>
      <c r="AG37" s="207"/>
      <c r="AH37" s="136"/>
      <c r="AI37" s="1373"/>
      <c r="AJ37" s="123"/>
      <c r="AK37" s="89"/>
      <c r="AL37" s="207"/>
      <c r="AM37" s="136"/>
      <c r="AN37" s="1373"/>
      <c r="AO37" s="123"/>
      <c r="AP37" s="89"/>
      <c r="AQ37" s="696"/>
      <c r="AR37" s="697"/>
      <c r="AS37" s="400"/>
      <c r="AT37" s="259"/>
      <c r="AU37" s="89"/>
      <c r="AV37" s="1471"/>
      <c r="AW37" s="136"/>
      <c r="AX37" s="400"/>
      <c r="AY37" s="123"/>
      <c r="AZ37" s="89"/>
      <c r="BA37" s="238"/>
      <c r="BB37" s="141"/>
      <c r="BC37" s="144"/>
      <c r="BD37" s="123"/>
      <c r="BE37" s="89"/>
      <c r="BF37" s="1283"/>
      <c r="BG37" s="697"/>
      <c r="BH37" s="1383"/>
      <c r="BI37" s="123"/>
      <c r="BJ37" s="89"/>
      <c r="BK37" s="207"/>
      <c r="BL37" s="136"/>
      <c r="BM37" s="1373"/>
      <c r="BN37" s="123"/>
      <c r="BO37" s="89"/>
      <c r="BP37" s="1283"/>
      <c r="BQ37" s="697"/>
      <c r="BR37" s="1383"/>
      <c r="BS37" s="123"/>
      <c r="BT37" s="89"/>
      <c r="BU37" s="207"/>
      <c r="BV37" s="136"/>
      <c r="BW37" s="349"/>
      <c r="BX37" s="401"/>
      <c r="BY37" s="402"/>
      <c r="BZ37" s="477"/>
      <c r="CA37" s="478"/>
      <c r="CB37" s="1385"/>
      <c r="CC37" s="123"/>
      <c r="CD37" s="89"/>
      <c r="CE37" s="1283"/>
      <c r="CF37" s="697"/>
      <c r="CG37" s="1383"/>
      <c r="CH37" s="123"/>
      <c r="CI37" s="89"/>
      <c r="CJ37" s="477"/>
      <c r="CK37" s="478"/>
      <c r="CL37" s="1385"/>
      <c r="CM37" s="123"/>
      <c r="CN37" s="89"/>
      <c r="CO37" s="1283"/>
      <c r="CP37" s="697"/>
      <c r="CQ37" s="1383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1283"/>
      <c r="DE37" s="697"/>
      <c r="DF37" s="1383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1283"/>
      <c r="DT37" s="697"/>
      <c r="DU37" s="1383"/>
      <c r="DV37" s="123"/>
      <c r="DW37" s="386"/>
      <c r="DX37" s="477"/>
      <c r="DY37" s="483"/>
      <c r="DZ37" s="144"/>
      <c r="EA37" s="259"/>
      <c r="EB37" s="89"/>
      <c r="EC37" s="1283"/>
      <c r="ED37" s="697"/>
      <c r="EE37" s="1383"/>
      <c r="EF37" s="259"/>
      <c r="EG37" s="89"/>
      <c r="EH37" s="1283"/>
      <c r="EI37" s="697"/>
      <c r="EJ37" s="1383"/>
      <c r="EK37" s="259"/>
      <c r="EL37" s="386"/>
      <c r="EM37" s="1283"/>
      <c r="EN37" s="697"/>
      <c r="EO37" s="1383"/>
      <c r="EP37" s="259"/>
      <c r="EQ37" s="89"/>
      <c r="ER37" s="1283"/>
      <c r="ES37" s="697"/>
      <c r="ET37" s="1383"/>
      <c r="EU37" s="123"/>
      <c r="EV37" s="89"/>
      <c r="EW37" s="238"/>
      <c r="EX37" s="1466"/>
      <c r="EY37" s="349"/>
      <c r="EZ37" s="1335"/>
      <c r="FA37" s="1336"/>
      <c r="FB37" s="1337"/>
      <c r="FC37" s="1343"/>
      <c r="FD37" s="1641"/>
      <c r="FE37" s="1335"/>
      <c r="FF37" s="1336"/>
      <c r="FG37" s="1337"/>
      <c r="FH37" s="1343"/>
      <c r="FI37" s="1388"/>
      <c r="FJ37" s="1335"/>
      <c r="FK37" s="1336"/>
      <c r="FL37" s="1337"/>
      <c r="FM37" s="1343"/>
      <c r="FN37" s="1388"/>
      <c r="FO37" s="1335"/>
      <c r="FP37" s="1336"/>
      <c r="FQ37" s="1337"/>
      <c r="FR37" s="1343"/>
      <c r="FS37" s="1339"/>
      <c r="FT37" s="1335"/>
      <c r="FU37" s="1336"/>
      <c r="FV37" s="1337"/>
      <c r="FW37" s="1343"/>
      <c r="FX37" s="1388"/>
      <c r="FY37" s="1335"/>
      <c r="FZ37" s="1336"/>
      <c r="GA37" s="1337"/>
      <c r="GB37" s="1343"/>
      <c r="GC37" s="1339"/>
      <c r="GD37" s="1335"/>
      <c r="GE37" s="1341"/>
      <c r="GF37" s="1337"/>
      <c r="GG37" s="1343"/>
      <c r="GH37" s="1388"/>
      <c r="GI37" s="1335"/>
      <c r="GJ37" s="1341"/>
      <c r="GK37" s="1337"/>
      <c r="GL37" s="1343"/>
      <c r="GM37" s="1339"/>
      <c r="GN37" s="1342"/>
      <c r="GO37" s="1336"/>
      <c r="GP37" s="1337"/>
      <c r="GQ37" s="1343"/>
      <c r="GR37" s="1388"/>
      <c r="GS37" s="1342"/>
      <c r="GT37" s="1336"/>
      <c r="GU37" s="1337"/>
      <c r="GV37" s="1343"/>
      <c r="GW37" s="1390"/>
      <c r="GX37" s="600"/>
      <c r="GY37" s="601"/>
      <c r="GZ37" s="602"/>
      <c r="HA37" s="603"/>
      <c r="HB37" s="1393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3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498"/>
      <c r="HZ37" s="495"/>
      <c r="IA37" s="1378"/>
      <c r="IB37" s="128"/>
      <c r="IC37" s="89"/>
      <c r="ID37" s="498"/>
      <c r="IE37" s="495"/>
      <c r="IF37" s="1378"/>
      <c r="IG37" s="123"/>
      <c r="IH37" s="89"/>
      <c r="II37" s="498"/>
      <c r="IJ37" s="495"/>
      <c r="IK37" s="144"/>
      <c r="IL37" s="128"/>
      <c r="IM37" s="89"/>
      <c r="IN37" s="498"/>
      <c r="IO37" s="495"/>
      <c r="IP37" s="1383"/>
      <c r="IQ37" s="825"/>
      <c r="IR37" s="826"/>
      <c r="IS37" s="498"/>
      <c r="IT37" s="495"/>
      <c r="IU37" s="1378"/>
      <c r="IV37" s="675"/>
      <c r="IW37" s="80"/>
      <c r="IX37" s="1671"/>
      <c r="IY37" s="1671"/>
      <c r="IZ37" s="1671"/>
      <c r="JA37" s="1671"/>
      <c r="JB37" s="1671"/>
      <c r="JC37" s="1671"/>
      <c r="JD37" s="1671"/>
      <c r="JE37" s="1671"/>
      <c r="JF37" s="1671"/>
      <c r="JG37" s="1671"/>
      <c r="JH37" s="1695"/>
      <c r="JI37" s="1674"/>
      <c r="JJ37" s="1677"/>
      <c r="JK37" s="1677"/>
      <c r="JL37" s="1677"/>
      <c r="JM37" s="1680"/>
      <c r="JN37" s="1683"/>
      <c r="JO37" s="1683"/>
      <c r="JP37" s="1680"/>
      <c r="JQ37" s="1680"/>
      <c r="JR37" s="1680"/>
      <c r="JS37" s="1674"/>
      <c r="JT37" s="1674"/>
      <c r="JU37" s="1674"/>
      <c r="JV37" s="1674"/>
      <c r="JW37" s="1693"/>
      <c r="JX37" s="80"/>
      <c r="JY37" s="1691"/>
      <c r="JZ37" s="1691"/>
      <c r="KA37" s="1691"/>
      <c r="KB37" s="1691"/>
      <c r="KC37" s="1691"/>
      <c r="KD37" s="1691"/>
      <c r="KE37" s="1691"/>
      <c r="KF37" s="1691"/>
      <c r="KG37" s="1691"/>
      <c r="KH37" s="1691"/>
      <c r="KI37" s="1691"/>
      <c r="KJ37" s="1668"/>
      <c r="KK37" s="1686"/>
      <c r="KL37" s="1686"/>
      <c r="KM37" s="1686"/>
      <c r="KN37" s="1668"/>
      <c r="KO37" s="1665"/>
      <c r="KP37" s="1665"/>
      <c r="KQ37" s="1668"/>
      <c r="KR37" s="1668"/>
      <c r="KS37" s="1668"/>
      <c r="KT37" s="1668"/>
      <c r="KU37" s="1668"/>
      <c r="KV37" s="1668"/>
      <c r="KW37" s="1668"/>
      <c r="KX37" s="675"/>
      <c r="KY37" s="1693"/>
      <c r="KZ37" s="105"/>
      <c r="LA37" s="1707"/>
      <c r="LB37" s="1709"/>
      <c r="LC37" s="1707"/>
      <c r="LD37" s="1707"/>
      <c r="LE37" s="1707"/>
      <c r="LF37" s="1707"/>
      <c r="LG37" s="1707"/>
      <c r="LH37" s="1707"/>
      <c r="LI37" s="1707"/>
      <c r="LJ37" s="1707"/>
      <c r="LK37" s="1707"/>
      <c r="LL37" s="1707"/>
      <c r="LM37" s="1709"/>
      <c r="LN37" s="1709"/>
      <c r="LO37" s="1709"/>
      <c r="LP37" s="1709"/>
      <c r="LQ37" s="1707"/>
      <c r="LR37" s="1707"/>
      <c r="LS37" s="1709"/>
      <c r="LT37" s="1709"/>
      <c r="LU37" s="1709"/>
      <c r="LV37" s="1709"/>
      <c r="LW37" s="1709"/>
      <c r="LX37" s="1709"/>
      <c r="LY37" s="1709"/>
      <c r="LZ37" s="1709"/>
      <c r="MA37" s="1709"/>
      <c r="MB37" s="1709"/>
      <c r="MC37" s="1709"/>
      <c r="MD37" s="1709"/>
      <c r="ME37" s="1709"/>
      <c r="MF37" s="1709"/>
      <c r="MG37" s="1707"/>
      <c r="MH37" s="1707"/>
      <c r="MI37" s="1707"/>
      <c r="MJ37" s="1707"/>
      <c r="MK37" s="1709"/>
      <c r="ML37" s="1709"/>
      <c r="MM37" s="1709"/>
      <c r="MN37" s="1709"/>
    </row>
    <row r="38" spans="1:352" s="7" customFormat="1" ht="8.1" customHeight="1" thickBot="1">
      <c r="A38" s="1700"/>
      <c r="B38" s="1701"/>
      <c r="C38" s="1701"/>
      <c r="D38" s="1701"/>
      <c r="E38" s="1702"/>
      <c r="F38" s="124"/>
      <c r="G38" s="90"/>
      <c r="H38" s="170"/>
      <c r="I38" s="137"/>
      <c r="J38" s="1382"/>
      <c r="K38" s="124"/>
      <c r="L38" s="90"/>
      <c r="M38" s="170"/>
      <c r="N38" s="137"/>
      <c r="O38" s="1382"/>
      <c r="P38" s="124"/>
      <c r="Q38" s="90"/>
      <c r="R38" s="170"/>
      <c r="S38" s="137"/>
      <c r="T38" s="1382"/>
      <c r="U38" s="124"/>
      <c r="V38" s="90"/>
      <c r="W38" s="170"/>
      <c r="X38" s="137"/>
      <c r="Y38" s="1382"/>
      <c r="Z38" s="124"/>
      <c r="AA38" s="90"/>
      <c r="AB38" s="208"/>
      <c r="AC38" s="137"/>
      <c r="AD38" s="145"/>
      <c r="AE38" s="124"/>
      <c r="AF38" s="90"/>
      <c r="AG38" s="208"/>
      <c r="AH38" s="137"/>
      <c r="AI38" s="1380"/>
      <c r="AJ38" s="124"/>
      <c r="AK38" s="90"/>
      <c r="AL38" s="208"/>
      <c r="AM38" s="137"/>
      <c r="AN38" s="1380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170"/>
      <c r="BG38" s="137"/>
      <c r="BH38" s="1382"/>
      <c r="BI38" s="124"/>
      <c r="BJ38" s="90"/>
      <c r="BK38" s="208"/>
      <c r="BL38" s="137"/>
      <c r="BM38" s="1380"/>
      <c r="BN38" s="124"/>
      <c r="BO38" s="90"/>
      <c r="BP38" s="170"/>
      <c r="BQ38" s="137"/>
      <c r="BR38" s="1382"/>
      <c r="BS38" s="124"/>
      <c r="BT38" s="90"/>
      <c r="BU38" s="208"/>
      <c r="BV38" s="137"/>
      <c r="BW38" s="350"/>
      <c r="BX38" s="404"/>
      <c r="BY38" s="407"/>
      <c r="BZ38" s="479"/>
      <c r="CA38" s="480"/>
      <c r="CB38" s="1386"/>
      <c r="CC38" s="124"/>
      <c r="CD38" s="90"/>
      <c r="CE38" s="170"/>
      <c r="CF38" s="137"/>
      <c r="CG38" s="1382"/>
      <c r="CH38" s="124"/>
      <c r="CI38" s="90"/>
      <c r="CJ38" s="479"/>
      <c r="CK38" s="480"/>
      <c r="CL38" s="1386"/>
      <c r="CM38" s="124"/>
      <c r="CN38" s="90"/>
      <c r="CO38" s="170"/>
      <c r="CP38" s="137"/>
      <c r="CQ38" s="1382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170"/>
      <c r="DE38" s="137"/>
      <c r="DF38" s="1382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170"/>
      <c r="DT38" s="137"/>
      <c r="DU38" s="1382"/>
      <c r="DV38" s="124"/>
      <c r="DW38" s="109"/>
      <c r="DX38" s="479"/>
      <c r="DY38" s="480"/>
      <c r="DZ38" s="145"/>
      <c r="EA38" s="260"/>
      <c r="EB38" s="90"/>
      <c r="EC38" s="170"/>
      <c r="ED38" s="137"/>
      <c r="EE38" s="1382"/>
      <c r="EF38" s="260"/>
      <c r="EG38" s="109"/>
      <c r="EH38" s="170"/>
      <c r="EI38" s="137"/>
      <c r="EJ38" s="1382"/>
      <c r="EK38" s="260"/>
      <c r="EL38" s="109"/>
      <c r="EM38" s="170"/>
      <c r="EN38" s="137"/>
      <c r="EO38" s="1382"/>
      <c r="EP38" s="260"/>
      <c r="EQ38" s="90"/>
      <c r="ER38" s="170"/>
      <c r="ES38" s="137"/>
      <c r="ET38" s="1382"/>
      <c r="EU38" s="124"/>
      <c r="EV38" s="90"/>
      <c r="EW38" s="346"/>
      <c r="EX38" s="417"/>
      <c r="EY38" s="350"/>
      <c r="EZ38" s="1344"/>
      <c r="FA38" s="1350"/>
      <c r="FB38" s="1642"/>
      <c r="FC38" s="1346"/>
      <c r="FD38" s="1643"/>
      <c r="FE38" s="1344"/>
      <c r="FF38" s="1350"/>
      <c r="FG38" s="1347"/>
      <c r="FH38" s="1346"/>
      <c r="FI38" s="1389"/>
      <c r="FJ38" s="1344"/>
      <c r="FK38" s="1350"/>
      <c r="FL38" s="1347"/>
      <c r="FM38" s="1346"/>
      <c r="FN38" s="1348"/>
      <c r="FO38" s="1344"/>
      <c r="FP38" s="1350"/>
      <c r="FQ38" s="1347"/>
      <c r="FR38" s="1346"/>
      <c r="FS38" s="1348"/>
      <c r="FT38" s="1344"/>
      <c r="FU38" s="1350"/>
      <c r="FV38" s="1347"/>
      <c r="FW38" s="1346"/>
      <c r="FX38" s="1389"/>
      <c r="FY38" s="1344"/>
      <c r="FZ38" s="1350"/>
      <c r="GA38" s="1347"/>
      <c r="GB38" s="1346"/>
      <c r="GC38" s="1348"/>
      <c r="GD38" s="1344"/>
      <c r="GE38" s="1345"/>
      <c r="GF38" s="1347"/>
      <c r="GG38" s="1346"/>
      <c r="GH38" s="1389"/>
      <c r="GI38" s="1344"/>
      <c r="GJ38" s="1345"/>
      <c r="GK38" s="1347"/>
      <c r="GL38" s="1346"/>
      <c r="GM38" s="1348"/>
      <c r="GN38" s="1349"/>
      <c r="GO38" s="1350"/>
      <c r="GP38" s="1347"/>
      <c r="GQ38" s="1346"/>
      <c r="GR38" s="1389"/>
      <c r="GS38" s="1349"/>
      <c r="GT38" s="1350"/>
      <c r="GU38" s="1347"/>
      <c r="GV38" s="1346"/>
      <c r="GW38" s="1389"/>
      <c r="GX38" s="605"/>
      <c r="GY38" s="610"/>
      <c r="GZ38" s="607"/>
      <c r="HA38" s="607"/>
      <c r="HB38" s="1394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4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499"/>
      <c r="HZ38" s="499"/>
      <c r="IA38" s="1382"/>
      <c r="IB38" s="126"/>
      <c r="IC38" s="90"/>
      <c r="ID38" s="499"/>
      <c r="IE38" s="499"/>
      <c r="IF38" s="1382"/>
      <c r="IG38" s="124"/>
      <c r="IH38" s="90"/>
      <c r="II38" s="499"/>
      <c r="IJ38" s="499"/>
      <c r="IK38" s="145"/>
      <c r="IL38" s="126"/>
      <c r="IM38" s="90"/>
      <c r="IN38" s="499"/>
      <c r="IO38" s="499"/>
      <c r="IP38" s="1395"/>
      <c r="IQ38" s="827"/>
      <c r="IR38" s="830"/>
      <c r="IS38" s="499"/>
      <c r="IT38" s="499"/>
      <c r="IU38" s="1382"/>
      <c r="IV38" s="675"/>
      <c r="IW38" s="81"/>
      <c r="IX38" s="1672"/>
      <c r="IY38" s="1672"/>
      <c r="IZ38" s="1672"/>
      <c r="JA38" s="1672"/>
      <c r="JB38" s="1672"/>
      <c r="JC38" s="1672"/>
      <c r="JD38" s="1672"/>
      <c r="JE38" s="1672"/>
      <c r="JF38" s="1672"/>
      <c r="JG38" s="1672"/>
      <c r="JH38" s="1696"/>
      <c r="JI38" s="1675"/>
      <c r="JJ38" s="1678"/>
      <c r="JK38" s="1678"/>
      <c r="JL38" s="1678"/>
      <c r="JM38" s="1681"/>
      <c r="JN38" s="1684"/>
      <c r="JO38" s="1684"/>
      <c r="JP38" s="1681"/>
      <c r="JQ38" s="1681"/>
      <c r="JR38" s="1681"/>
      <c r="JS38" s="1675"/>
      <c r="JT38" s="1675"/>
      <c r="JU38" s="1675"/>
      <c r="JV38" s="1675"/>
      <c r="JW38" s="1693"/>
      <c r="JX38" s="81"/>
      <c r="JY38" s="1692"/>
      <c r="JZ38" s="1692"/>
      <c r="KA38" s="1692"/>
      <c r="KB38" s="1692"/>
      <c r="KC38" s="1692"/>
      <c r="KD38" s="1692"/>
      <c r="KE38" s="1692"/>
      <c r="KF38" s="1692"/>
      <c r="KG38" s="1692"/>
      <c r="KH38" s="1692"/>
      <c r="KI38" s="1692"/>
      <c r="KJ38" s="1669"/>
      <c r="KK38" s="1687"/>
      <c r="KL38" s="1687"/>
      <c r="KM38" s="1687"/>
      <c r="KN38" s="1669"/>
      <c r="KO38" s="1666"/>
      <c r="KP38" s="1666"/>
      <c r="KQ38" s="1669"/>
      <c r="KR38" s="1669"/>
      <c r="KS38" s="1669"/>
      <c r="KT38" s="1669"/>
      <c r="KU38" s="1669"/>
      <c r="KV38" s="1669"/>
      <c r="KW38" s="1669"/>
      <c r="KX38" s="675"/>
      <c r="KY38" s="1693"/>
      <c r="KZ38" s="106"/>
      <c r="LA38" s="1708"/>
      <c r="LB38" s="1709"/>
      <c r="LC38" s="1708"/>
      <c r="LD38" s="1708"/>
      <c r="LE38" s="1708"/>
      <c r="LF38" s="1708"/>
      <c r="LG38" s="1708"/>
      <c r="LH38" s="1708"/>
      <c r="LI38" s="1708"/>
      <c r="LJ38" s="1708"/>
      <c r="LK38" s="1708"/>
      <c r="LL38" s="1708"/>
      <c r="LM38" s="1709"/>
      <c r="LN38" s="1709"/>
      <c r="LO38" s="1709"/>
      <c r="LP38" s="1709"/>
      <c r="LQ38" s="1708"/>
      <c r="LR38" s="1708"/>
      <c r="LS38" s="1709"/>
      <c r="LT38" s="1709"/>
      <c r="LU38" s="1709"/>
      <c r="LV38" s="1709"/>
      <c r="LW38" s="1709"/>
      <c r="LX38" s="1709"/>
      <c r="LY38" s="1709"/>
      <c r="LZ38" s="1709"/>
      <c r="MA38" s="1709"/>
      <c r="MB38" s="1709"/>
      <c r="MC38" s="1709"/>
      <c r="MD38" s="1709"/>
      <c r="ME38" s="1709"/>
      <c r="MF38" s="1709"/>
      <c r="MG38" s="1708"/>
      <c r="MH38" s="1708"/>
      <c r="MI38" s="1708"/>
      <c r="MJ38" s="1708"/>
      <c r="MK38" s="1709"/>
      <c r="ML38" s="1709"/>
      <c r="MM38" s="1709"/>
      <c r="MN38" s="1709"/>
    </row>
    <row r="39" spans="1:352" s="7" customFormat="1" ht="8.1" customHeight="1" thickBot="1">
      <c r="A39" s="1700"/>
      <c r="B39" s="1701"/>
      <c r="C39" s="1701"/>
      <c r="D39" s="1701"/>
      <c r="E39" s="1702"/>
      <c r="F39" s="125"/>
      <c r="G39" s="96"/>
      <c r="H39" s="1282"/>
      <c r="I39" s="695"/>
      <c r="J39" s="1381"/>
      <c r="K39" s="125"/>
      <c r="L39" s="96"/>
      <c r="M39" s="1282"/>
      <c r="N39" s="695"/>
      <c r="O39" s="1381"/>
      <c r="P39" s="125"/>
      <c r="Q39" s="96"/>
      <c r="R39" s="1282"/>
      <c r="S39" s="695"/>
      <c r="T39" s="1381"/>
      <c r="U39" s="125"/>
      <c r="V39" s="96"/>
      <c r="W39" s="1282"/>
      <c r="X39" s="695"/>
      <c r="Y39" s="1381"/>
      <c r="Z39" s="125"/>
      <c r="AA39" s="96"/>
      <c r="AB39" s="205"/>
      <c r="AC39" s="135"/>
      <c r="AD39" s="143"/>
      <c r="AE39" s="125"/>
      <c r="AF39" s="96"/>
      <c r="AG39" s="205"/>
      <c r="AH39" s="135"/>
      <c r="AI39" s="1379"/>
      <c r="AJ39" s="125"/>
      <c r="AK39" s="96"/>
      <c r="AL39" s="205"/>
      <c r="AM39" s="135"/>
      <c r="AN39" s="1379"/>
      <c r="AO39" s="125"/>
      <c r="AP39" s="96"/>
      <c r="AQ39" s="1468"/>
      <c r="AR39" s="695"/>
      <c r="AS39" s="397"/>
      <c r="AT39" s="122"/>
      <c r="AU39" s="96"/>
      <c r="AV39" s="1470"/>
      <c r="AW39" s="135"/>
      <c r="AX39" s="397"/>
      <c r="AY39" s="122"/>
      <c r="AZ39" s="96"/>
      <c r="BA39" s="429"/>
      <c r="BB39" s="209"/>
      <c r="BC39" s="143"/>
      <c r="BD39" s="125"/>
      <c r="BE39" s="96"/>
      <c r="BF39" s="1282"/>
      <c r="BG39" s="695"/>
      <c r="BH39" s="1381"/>
      <c r="BI39" s="125"/>
      <c r="BJ39" s="96"/>
      <c r="BK39" s="205"/>
      <c r="BL39" s="135"/>
      <c r="BM39" s="1379"/>
      <c r="BN39" s="125"/>
      <c r="BO39" s="96"/>
      <c r="BP39" s="1282"/>
      <c r="BQ39" s="695"/>
      <c r="BR39" s="1381"/>
      <c r="BS39" s="125"/>
      <c r="BT39" s="96"/>
      <c r="BU39" s="205"/>
      <c r="BV39" s="135"/>
      <c r="BW39" s="348"/>
      <c r="BX39" s="125"/>
      <c r="BY39" s="96"/>
      <c r="BZ39" s="396"/>
      <c r="CA39" s="481"/>
      <c r="CB39" s="1384"/>
      <c r="CC39" s="125"/>
      <c r="CD39" s="96"/>
      <c r="CE39" s="1282"/>
      <c r="CF39" s="695"/>
      <c r="CG39" s="1381"/>
      <c r="CH39" s="125"/>
      <c r="CI39" s="96"/>
      <c r="CJ39" s="396"/>
      <c r="CK39" s="481"/>
      <c r="CL39" s="1384"/>
      <c r="CM39" s="125"/>
      <c r="CN39" s="96"/>
      <c r="CO39" s="1282"/>
      <c r="CP39" s="695"/>
      <c r="CQ39" s="1381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1282"/>
      <c r="DE39" s="695"/>
      <c r="DF39" s="1381"/>
      <c r="DG39" s="125"/>
      <c r="DH39" s="96"/>
      <c r="DI39" s="475"/>
      <c r="DJ39" s="481"/>
      <c r="DK39" s="1473"/>
      <c r="DL39" s="127"/>
      <c r="DM39" s="96"/>
      <c r="DN39" s="475"/>
      <c r="DO39" s="481"/>
      <c r="DP39" s="1473"/>
      <c r="DQ39" s="125"/>
      <c r="DR39" s="392"/>
      <c r="DS39" s="1282"/>
      <c r="DT39" s="695"/>
      <c r="DU39" s="1381"/>
      <c r="DV39" s="125"/>
      <c r="DW39" s="392"/>
      <c r="DX39" s="396"/>
      <c r="DY39" s="481"/>
      <c r="DZ39" s="143"/>
      <c r="EA39" s="261"/>
      <c r="EB39" s="96"/>
      <c r="EC39" s="1282"/>
      <c r="ED39" s="695"/>
      <c r="EE39" s="1381"/>
      <c r="EF39" s="258"/>
      <c r="EG39" s="110"/>
      <c r="EH39" s="1282"/>
      <c r="EI39" s="695"/>
      <c r="EJ39" s="1381"/>
      <c r="EK39" s="258"/>
      <c r="EL39" s="392"/>
      <c r="EM39" s="1282"/>
      <c r="EN39" s="695"/>
      <c r="EO39" s="1381"/>
      <c r="EP39" s="261"/>
      <c r="EQ39" s="96"/>
      <c r="ER39" s="1282"/>
      <c r="ES39" s="695"/>
      <c r="ET39" s="1381"/>
      <c r="EU39" s="125"/>
      <c r="EV39" s="96"/>
      <c r="EW39" s="351"/>
      <c r="EX39" s="416"/>
      <c r="EY39" s="348"/>
      <c r="EZ39" s="1362"/>
      <c r="FA39" s="1363"/>
      <c r="FB39" s="1328"/>
      <c r="FC39" s="1329"/>
      <c r="FD39" s="1640"/>
      <c r="FE39" s="1362"/>
      <c r="FF39" s="1363"/>
      <c r="FG39" s="1328"/>
      <c r="FH39" s="1329"/>
      <c r="FI39" s="1387"/>
      <c r="FJ39" s="1362"/>
      <c r="FK39" s="1363"/>
      <c r="FL39" s="1328"/>
      <c r="FM39" s="1329"/>
      <c r="FN39" s="1331"/>
      <c r="FO39" s="1362"/>
      <c r="FP39" s="1363"/>
      <c r="FQ39" s="1332"/>
      <c r="FR39" s="1329"/>
      <c r="FS39" s="1331"/>
      <c r="FT39" s="1362"/>
      <c r="FU39" s="1363"/>
      <c r="FV39" s="1328"/>
      <c r="FW39" s="1329"/>
      <c r="FX39" s="1387"/>
      <c r="FY39" s="1362"/>
      <c r="FZ39" s="1363"/>
      <c r="GA39" s="1328"/>
      <c r="GB39" s="1329"/>
      <c r="GC39" s="1331"/>
      <c r="GD39" s="1362"/>
      <c r="GE39" s="1364"/>
      <c r="GF39" s="1328"/>
      <c r="GG39" s="1329"/>
      <c r="GH39" s="1387"/>
      <c r="GI39" s="1362"/>
      <c r="GJ39" s="1364"/>
      <c r="GK39" s="1328"/>
      <c r="GL39" s="1329"/>
      <c r="GM39" s="1331"/>
      <c r="GN39" s="1365"/>
      <c r="GO39" s="1363"/>
      <c r="GP39" s="1328"/>
      <c r="GQ39" s="1329"/>
      <c r="GR39" s="1387"/>
      <c r="GS39" s="1365"/>
      <c r="GT39" s="1363"/>
      <c r="GU39" s="1328"/>
      <c r="GV39" s="1329"/>
      <c r="GW39" s="1391"/>
      <c r="GX39" s="595"/>
      <c r="GY39" s="616"/>
      <c r="GZ39" s="597"/>
      <c r="HA39" s="598"/>
      <c r="HB39" s="1392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2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496"/>
      <c r="HZ39" s="497"/>
      <c r="IA39" s="1381"/>
      <c r="IB39" s="127"/>
      <c r="IC39" s="96"/>
      <c r="ID39" s="496"/>
      <c r="IE39" s="497"/>
      <c r="IF39" s="1381"/>
      <c r="IG39" s="125"/>
      <c r="IH39" s="96"/>
      <c r="II39" s="496"/>
      <c r="IJ39" s="497"/>
      <c r="IK39" s="143"/>
      <c r="IL39" s="127"/>
      <c r="IM39" s="96"/>
      <c r="IN39" s="496"/>
      <c r="IO39" s="497"/>
      <c r="IP39" s="1381"/>
      <c r="IQ39" s="823"/>
      <c r="IR39" s="836"/>
      <c r="IS39" s="496"/>
      <c r="IT39" s="497"/>
      <c r="IU39" s="1381"/>
      <c r="IV39" s="676"/>
      <c r="IW39" s="171"/>
      <c r="IX39" s="1670">
        <f t="shared" ref="IX39" si="380">COUNTIF($F39:$IU42,"=CSB 13")</f>
        <v>0</v>
      </c>
      <c r="IY39" s="1670">
        <f t="shared" ref="IY39" si="381">COUNTIF($F39:$IU42,"=CSB 16")</f>
        <v>0</v>
      </c>
      <c r="IZ39" s="1670">
        <f t="shared" ref="IZ39" si="382">COUNTIF($F39:$IU42,"=CSB 24")</f>
        <v>0</v>
      </c>
      <c r="JA39" s="1670">
        <f t="shared" ref="JA39" si="383">COUNTIF($F39:$IU42,"=CSB 23")</f>
        <v>0</v>
      </c>
      <c r="JB39" s="1670">
        <f t="shared" ref="JB39" si="384">COUNTIF($F39:$IU42,"=CSB 3")</f>
        <v>0</v>
      </c>
      <c r="JC39" s="1670">
        <f t="shared" ref="JC39" si="385">COUNTIF($F39:$IU42,"=CSB 4")</f>
        <v>0</v>
      </c>
      <c r="JD39" s="1670">
        <f t="shared" ref="JD39" si="386">COUNTIF($F39:$IU42,"=CSB 5")</f>
        <v>0</v>
      </c>
      <c r="JE39" s="1670">
        <f t="shared" ref="JE39" si="387">COUNTIF($F39:$IU42,"=CSB 28")</f>
        <v>0</v>
      </c>
      <c r="JF39" s="1670">
        <f t="shared" ref="JF39" si="388">COUNTIF($F39:$IU42,"B1")</f>
        <v>0</v>
      </c>
      <c r="JG39" s="1670">
        <f t="shared" ref="JG39" si="389">COUNTIF($F39:$IU42,"B2")</f>
        <v>0</v>
      </c>
      <c r="JH39" s="1694">
        <f t="shared" ref="JH39" si="390">COUNTIF($F39:$IU42,"B4")</f>
        <v>0</v>
      </c>
      <c r="JI39" s="1673">
        <f t="shared" ref="JI39" si="391">COUNTIF($F39:$IU42,"11")</f>
        <v>0</v>
      </c>
      <c r="JJ39" s="1676">
        <f t="shared" ref="JJ39" si="392">COUNTIF($F39:$IU42,"13")</f>
        <v>0</v>
      </c>
      <c r="JK39" s="1676">
        <f t="shared" ref="JK39" si="393">COUNTIF($F39:$IU42,"=14")</f>
        <v>0</v>
      </c>
      <c r="JL39" s="1676">
        <f t="shared" ref="JL39" si="394">COUNTIF($F39:$IU42,"=16")</f>
        <v>0</v>
      </c>
      <c r="JM39" s="1679">
        <f t="shared" ref="JM39" si="395">COUNTIF($F39:$IU42,"=22")</f>
        <v>0</v>
      </c>
      <c r="JN39" s="1682">
        <f t="shared" ref="JN39" si="396">COUNTIF($F39:$IU42,"=23")</f>
        <v>1</v>
      </c>
      <c r="JO39" s="1682">
        <f t="shared" ref="JO39" si="397">COUNTIF($F39:$IU42,"=24")</f>
        <v>0</v>
      </c>
      <c r="JP39" s="1679">
        <f t="shared" ref="JP39" si="398">COUNTIF($F39:$IU42,"=25")</f>
        <v>0</v>
      </c>
      <c r="JQ39" s="1679">
        <f t="shared" ref="JQ39" si="399">COUNTIF($F39:$IU42,"=26")</f>
        <v>0</v>
      </c>
      <c r="JR39" s="1679">
        <f t="shared" ref="JR39" si="400">COUNTIF($F39:$IU42,"=31")</f>
        <v>0</v>
      </c>
      <c r="JS39" s="1673">
        <f t="shared" ref="JS39" si="401">COUNTIF($F39:$IU42,"=32")</f>
        <v>0</v>
      </c>
      <c r="JT39" s="1673">
        <f t="shared" ref="JT39" si="402">COUNTIF($F39:$IU42,"=34")</f>
        <v>0</v>
      </c>
      <c r="JU39" s="1673">
        <f t="shared" ref="JU39" si="403">COUNTIF($F39:$IU42,"=35")</f>
        <v>0</v>
      </c>
      <c r="JV39" s="1673">
        <f t="shared" ref="JV39" si="404">COUNTIF($F39:$IU42,"=36")</f>
        <v>0</v>
      </c>
      <c r="JW39" s="1688">
        <f>COUNTIF($F39:$JO42,"=34")</f>
        <v>0</v>
      </c>
      <c r="JX39" s="171"/>
      <c r="JY39" s="1690" t="str">
        <f t="shared" ref="JY39" si="405">IF(COUNTIF($F39:$IU42,"=CSB 13")&gt;0,"X"," ")</f>
        <v xml:space="preserve"> </v>
      </c>
      <c r="JZ39" s="1690" t="str">
        <f t="shared" ref="JZ39" si="406">IF(COUNTIF($F39:$IU42,"=CSB 16")&gt;0,"X"," ")</f>
        <v xml:space="preserve"> </v>
      </c>
      <c r="KA39" s="1690" t="str">
        <f t="shared" ref="KA39" si="407">IF(COUNTIF($F39:$IU42,"=CSB 24")&gt;0,"X"," ")</f>
        <v xml:space="preserve"> </v>
      </c>
      <c r="KB39" s="1690" t="str">
        <f t="shared" ref="KB39" si="408">IF(COUNTIF($F39:$IU42,"=CSB 23")&gt;0,"X"," ")</f>
        <v xml:space="preserve"> </v>
      </c>
      <c r="KC39" s="1690" t="str">
        <f t="shared" ref="KC39" si="409">IF(COUNTIF($F39:$IU42,"=CSB 3")&gt;0,"X"," ")</f>
        <v xml:space="preserve"> </v>
      </c>
      <c r="KD39" s="1690" t="str">
        <f t="shared" ref="KD39" si="410">IF(COUNTIF($F39:$IU42,"=CSB 4")&gt;0,"X"," ")</f>
        <v xml:space="preserve"> </v>
      </c>
      <c r="KE39" s="1690" t="str">
        <f t="shared" ref="KE39" si="411">IF(COUNTIF($F39:$IU42,"=CSB 5")&gt;0,"X"," ")</f>
        <v xml:space="preserve"> </v>
      </c>
      <c r="KF39" s="1690" t="str">
        <f t="shared" ref="KF39" si="412">IF(COUNTIF($F39:$IU42,"=CSB 28")&gt;0,"X"," ")</f>
        <v xml:space="preserve"> </v>
      </c>
      <c r="KG39" s="1690" t="str">
        <f t="shared" ref="KG39" si="413">IF(COUNTIF($F39:$IU42,"=B1")&gt;0,"X"," ")</f>
        <v xml:space="preserve"> </v>
      </c>
      <c r="KH39" s="1690" t="str">
        <f t="shared" ref="KH39" si="414">IF(COUNTIF($F39:$IU42,"=B2")&gt;0,"X"," ")</f>
        <v xml:space="preserve"> </v>
      </c>
      <c r="KI39" s="1690" t="str">
        <f t="shared" ref="KI39" si="415">IF(COUNTIF($F39:$IU42,"=B4")&gt;0,"X"," ")</f>
        <v xml:space="preserve"> </v>
      </c>
      <c r="KJ39" s="1667" t="str">
        <f t="shared" ref="KJ39" si="416">IF(COUNTIF($F39:$IU42,"=11")&gt;0,"X"," ")</f>
        <v xml:space="preserve"> </v>
      </c>
      <c r="KK39" s="1685" t="str">
        <f t="shared" ref="KK39" si="417">IF(COUNTIF($F39:$IU42,"=13")&gt;0,"X"," ")</f>
        <v xml:space="preserve"> </v>
      </c>
      <c r="KL39" s="1685" t="str">
        <f t="shared" ref="KL39" si="418">IF(COUNTIF($F39:$IU42,"=14")&gt;0,"X"," ")</f>
        <v xml:space="preserve"> </v>
      </c>
      <c r="KM39" s="1685" t="str">
        <f t="shared" ref="KM39" si="419">IF(COUNTIF($F39:$IU42,"=16")&gt;0,"X"," ")</f>
        <v xml:space="preserve"> </v>
      </c>
      <c r="KN39" s="1667" t="str">
        <f t="shared" ref="KN39" si="420">IF(COUNTIF($F39:$IU42,"=22")&gt;0,"X"," ")</f>
        <v xml:space="preserve"> </v>
      </c>
      <c r="KO39" s="1664" t="str">
        <f t="shared" ref="KO39" si="421">IF(COUNTIF($F39:$IU42,"=23")&gt;0,"X"," ")</f>
        <v>X</v>
      </c>
      <c r="KP39" s="1664" t="str">
        <f t="shared" ref="KP39" si="422">IF(COUNTIF($F39:$IU42,"=24")&gt;0,"X"," ")</f>
        <v xml:space="preserve"> </v>
      </c>
      <c r="KQ39" s="1667" t="str">
        <f t="shared" ref="KQ39" si="423">IF(COUNTIF($F39:$IU42,"=25")&gt;0,"X"," ")</f>
        <v xml:space="preserve"> </v>
      </c>
      <c r="KR39" s="1667" t="str">
        <f t="shared" ref="KR39" si="424">IF(COUNTIF($F39:$IU42,"=26")&gt;0,"X"," ")</f>
        <v xml:space="preserve"> </v>
      </c>
      <c r="KS39" s="1667" t="str">
        <f t="shared" ref="KS39" si="425">IF(COUNTIF($F39:$IU42,"=31")&gt;0,"X"," ")</f>
        <v xml:space="preserve"> </v>
      </c>
      <c r="KT39" s="1667" t="str">
        <f t="shared" ref="KT39" si="426">IF(COUNTIF($F39:$IU42,"=32")&gt;0,"X"," ")</f>
        <v xml:space="preserve"> </v>
      </c>
      <c r="KU39" s="1667" t="str">
        <f t="shared" ref="KU39" si="427">IF(COUNTIF($F39:$IU42,"=34")&gt;0,"X"," ")</f>
        <v xml:space="preserve"> </v>
      </c>
      <c r="KV39" s="1667" t="str">
        <f t="shared" ref="KV39" si="428">IF(COUNTIF($F39:$IU42,"=35")&gt;0,"X"," ")</f>
        <v xml:space="preserve"> </v>
      </c>
      <c r="KW39" s="1667" t="str">
        <f t="shared" ref="KW39" si="429">IF(COUNTIF($F39:$IU42,"=36")&gt;0,"X"," ")</f>
        <v xml:space="preserve"> </v>
      </c>
      <c r="KX39" s="676"/>
      <c r="KY39" s="1688">
        <f>COUNTIF($F39:$KX42,"=34")</f>
        <v>0</v>
      </c>
      <c r="KZ39" s="104"/>
      <c r="LA39" s="1706" t="str">
        <f>IF(COUNTIF($F39:$IU42,"=H.Prus")&gt;0,"Z"," ")</f>
        <v xml:space="preserve"> </v>
      </c>
      <c r="LB39" s="1709" t="str">
        <f>IF(COUNTIF($F39:$IU42,"=M.Bojarowski")&gt;0,"Z"," ")</f>
        <v xml:space="preserve"> </v>
      </c>
      <c r="LC39" s="1706" t="str">
        <f>IF(COUNTIF($F39:$IU42,"=M.Marcinkiewicz")&gt;0,"Z"," ")</f>
        <v xml:space="preserve"> </v>
      </c>
      <c r="LD39" s="1706" t="str">
        <f>IF(COUNTIF($F39:$IU42,"=K.Cis")&gt;0,"Z"," ")</f>
        <v xml:space="preserve"> </v>
      </c>
      <c r="LE39" s="1706" t="str">
        <f>IF(COUNTIF($F39:$IU42,"=Z.Tomczykowski")&gt;0,"Z"," ")</f>
        <v xml:space="preserve"> </v>
      </c>
      <c r="LF39" s="1706" t="str">
        <f>IF(COUNTIF($F39:$IU42,"=K.Choroszko")&gt;0,"Z"," ")</f>
        <v xml:space="preserve"> </v>
      </c>
      <c r="LG39" s="1706" t="str">
        <f>IF(COUNTIF($F39:$IU42,"=T.Nosowicz")&gt;0,"Z"," ")</f>
        <v xml:space="preserve"> </v>
      </c>
      <c r="LH39" s="1706" t="str">
        <f>IF(COUNTIF($F39:$IU42,"=A.Miściur-Kaszyńska")&gt;0,"Z"," ")</f>
        <v xml:space="preserve"> </v>
      </c>
      <c r="LI39" s="1706" t="str">
        <f t="shared" ref="LI39" si="430">IF(COUNTIF($F39:$IU42,"=A.Gliwiński")&gt;0,"Z"," ")</f>
        <v xml:space="preserve"> </v>
      </c>
      <c r="LJ39" s="1706" t="str">
        <f>IF(COUNTIF($F39:$IU42,"=K.Kiejdo")&gt;0,"Z"," ")</f>
        <v xml:space="preserve"> </v>
      </c>
      <c r="LK39" s="1706" t="str">
        <f>IF(COUNTIF($F39:$IU42,"=M.Kieżun")&gt;0,"Z"," ")</f>
        <v xml:space="preserve"> </v>
      </c>
      <c r="LL39" s="1706" t="str">
        <f>IF(COUNTIF($F39:$IU42,"=I.Cymańska-Kasprzyk")&gt;0,"Z"," ")</f>
        <v xml:space="preserve"> </v>
      </c>
      <c r="LM39" s="1709" t="str">
        <f>IF(COUNTIF($F39:$IU42,"=M.Choroszko")&gt;0,"Z"," ")</f>
        <v xml:space="preserve"> </v>
      </c>
      <c r="LN39" s="1709" t="str">
        <f>IF(COUNTIF($F39:$IU42,"=M.Grzyb")&gt;0,"Z"," ")</f>
        <v xml:space="preserve"> </v>
      </c>
      <c r="LO39" s="1709" t="str">
        <f>IF(COUNTIF($F39:$IU42,"=A.Muż")&gt;0,"Z"," ")</f>
        <v xml:space="preserve"> </v>
      </c>
      <c r="LP39" s="1709" t="str">
        <f>IF(COUNTIF($F39:$IU42,"=E.Kicka")&gt;0,"Z"," ")</f>
        <v xml:space="preserve"> </v>
      </c>
      <c r="LQ39" s="1706" t="str">
        <f>IF(COUNTIF($F39:$IU42,"=M.Gregorczyk")&gt;0,"Z"," ")</f>
        <v xml:space="preserve"> </v>
      </c>
      <c r="LR39" s="1706" t="str">
        <f>IF(COUNTIF($F39:$IU42,"=M.Szonert")&gt;0,"Z"," ")</f>
        <v xml:space="preserve"> </v>
      </c>
      <c r="LS39" s="1709" t="str">
        <f>IF(COUNTIF($F39:$IU42,"=E.Ciarciński")&gt;0,"Z"," ")</f>
        <v xml:space="preserve"> </v>
      </c>
      <c r="LT39" s="1709" t="str">
        <f>IF(COUNTIF($F39:$IU42,"=M.Czajka")&gt;0,"Z"," ")</f>
        <v xml:space="preserve"> </v>
      </c>
      <c r="LU39" s="1709" t="str">
        <f t="shared" ref="LU39" si="431">IF(COUNTIF($F39:$IU42,"=J.Łukaszewicz")&gt;0,"Z"," ")</f>
        <v xml:space="preserve"> </v>
      </c>
      <c r="LV39" s="1709" t="str">
        <f>IF(COUNTIF($F39:$IU42,"=K.Piotrowicz")&gt;0,"Z"," ")</f>
        <v xml:space="preserve"> </v>
      </c>
      <c r="LW39" s="1709" t="str">
        <f>IF(COUNTIF($F39:$IU42,"=A.Tychek")&gt;0,"Z"," ")</f>
        <v xml:space="preserve"> </v>
      </c>
      <c r="LX39" s="1709" t="str">
        <f>IF(COUNTIF($F39:$IU42,"=R.Sokulski")&gt;0,"Z"," ")</f>
        <v>Z</v>
      </c>
      <c r="LY39" s="1709" t="str">
        <f>IF(COUNTIF($F39:$IU42,"=S.Piotrowska")&gt;0,"Z"," ")</f>
        <v xml:space="preserve"> </v>
      </c>
      <c r="LZ39" s="1709" t="str">
        <f>IF(COUNTIF($F39:$IU42,"=J.Gregorczuk")&gt;0,"Z"," ")</f>
        <v xml:space="preserve"> </v>
      </c>
      <c r="MA39" s="1709" t="str">
        <f>IF(COUNTIF($F39:$IU42,"=A.Marciniak")&gt;0,"Z"," ")</f>
        <v xml:space="preserve"> </v>
      </c>
      <c r="MB39" s="1709" t="str">
        <f>IF(COUNTIF($F39:$IU42,"=I.Ogulewicz")&gt;0,"Z"," ")</f>
        <v xml:space="preserve"> </v>
      </c>
      <c r="MC39" s="1709" t="str">
        <f>IF(COUNTIF($F39:$IU42,"=R.Przęczek")&gt;0,"Z"," ")</f>
        <v xml:space="preserve"> </v>
      </c>
      <c r="MD39" s="1709" t="str">
        <f>IF(COUNTIF($F39:$IU42,"=D.Ławecka-Bednarska")&gt;0,"Z"," ")</f>
        <v xml:space="preserve"> </v>
      </c>
      <c r="ME39" s="1709" t="str">
        <f>IF(COUNTIF($F39:$IU42,"=K.Nossek")&gt;0,"Z"," ")</f>
        <v xml:space="preserve"> </v>
      </c>
      <c r="MF39" s="1709" t="str">
        <f>IF(COUNTIF($F39:$IU42,"=M.Lipiński")&gt;0,"Z"," ")</f>
        <v xml:space="preserve"> </v>
      </c>
      <c r="MG39" s="1706" t="str">
        <f t="shared" ref="MG39" si="432">IF(COUNTIF($F39:$IU42,"=H.Libuda")&gt;0,"Z"," ")</f>
        <v xml:space="preserve"> </v>
      </c>
      <c r="MH39" s="1706" t="str">
        <f t="shared" ref="MH39" si="433">IF(COUNTIF($F39:$IU42,"=K.Kaczmarczyk")&gt;0,"Z"," ")</f>
        <v xml:space="preserve"> </v>
      </c>
      <c r="MI39" s="1706" t="str">
        <f t="shared" ref="MI39" si="434">IF(COUNTIF($F39:$IU42,"=K.Janowicz")&gt;0,"Z"," ")</f>
        <v xml:space="preserve"> </v>
      </c>
      <c r="MJ39" s="1706" t="str">
        <f>IF(COUNTIF($F39:$IU42,"=N.Liakh")&gt;0,"Z"," ")</f>
        <v xml:space="preserve"> </v>
      </c>
      <c r="MK39" s="1709" t="str">
        <f>IF(COUNTIF($F39:$IU42,"=J.Lubkiewicz")&gt;0,"Z"," ")</f>
        <v xml:space="preserve"> </v>
      </c>
      <c r="ML39" s="1709" t="str">
        <f>IF(COUNTIF($F39:$IU42,"=I.Świca")&gt;0,"Z"," ")</f>
        <v xml:space="preserve"> </v>
      </c>
      <c r="MM39" s="1709" t="str">
        <f>IF(COUNTIF($F39:$IU42,"=H.Libuda")&gt;0,"Z"," ")</f>
        <v xml:space="preserve"> </v>
      </c>
      <c r="MN39" s="1709" t="str">
        <f>IF(COUNTIF($F39:$IU42,"=A.Jastrzębska")&gt;0,"Z"," ")</f>
        <v xml:space="preserve"> </v>
      </c>
    </row>
    <row r="40" spans="1:352" s="7" customFormat="1" ht="8.1" customHeight="1" thickBot="1">
      <c r="A40" s="1700"/>
      <c r="B40" s="1701"/>
      <c r="C40" s="1701"/>
      <c r="D40" s="1701"/>
      <c r="E40" s="1702"/>
      <c r="F40" s="123" t="s">
        <v>21</v>
      </c>
      <c r="G40" s="89" t="s">
        <v>22</v>
      </c>
      <c r="H40" s="1283"/>
      <c r="I40" s="697"/>
      <c r="J40" s="1383"/>
      <c r="K40" s="123" t="s">
        <v>21</v>
      </c>
      <c r="L40" s="89" t="s">
        <v>22</v>
      </c>
      <c r="M40" s="1283"/>
      <c r="N40" s="697"/>
      <c r="O40" s="1383"/>
      <c r="P40" s="123" t="s">
        <v>21</v>
      </c>
      <c r="Q40" s="89" t="s">
        <v>22</v>
      </c>
      <c r="R40" s="1283"/>
      <c r="S40" s="697"/>
      <c r="T40" s="1383"/>
      <c r="U40" s="123" t="s">
        <v>21</v>
      </c>
      <c r="V40" s="89" t="s">
        <v>22</v>
      </c>
      <c r="W40" s="1283"/>
      <c r="X40" s="697"/>
      <c r="Y40" s="1383"/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3"/>
      <c r="AJ40" s="123" t="s">
        <v>21</v>
      </c>
      <c r="AK40" s="89" t="s">
        <v>22</v>
      </c>
      <c r="AL40" s="206"/>
      <c r="AM40" s="141"/>
      <c r="AN40" s="1373"/>
      <c r="AO40" s="123" t="s">
        <v>21</v>
      </c>
      <c r="AP40" s="89" t="s">
        <v>22</v>
      </c>
      <c r="AQ40" s="1469"/>
      <c r="AR40" s="495"/>
      <c r="AS40" s="1385"/>
      <c r="AT40" s="123" t="s">
        <v>21</v>
      </c>
      <c r="AU40" s="89" t="s">
        <v>22</v>
      </c>
      <c r="AV40" s="1471"/>
      <c r="AW40" s="136"/>
      <c r="AX40" s="1385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1283"/>
      <c r="BG40" s="697"/>
      <c r="BH40" s="1383"/>
      <c r="BI40" s="123" t="s">
        <v>21</v>
      </c>
      <c r="BJ40" s="89" t="s">
        <v>22</v>
      </c>
      <c r="BK40" s="206"/>
      <c r="BL40" s="141"/>
      <c r="BM40" s="1373"/>
      <c r="BN40" s="123" t="s">
        <v>21</v>
      </c>
      <c r="BO40" s="89" t="s">
        <v>22</v>
      </c>
      <c r="BP40" s="1283"/>
      <c r="BQ40" s="697"/>
      <c r="BR40" s="1383"/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5"/>
      <c r="CC40" s="123" t="s">
        <v>21</v>
      </c>
      <c r="CD40" s="89" t="s">
        <v>22</v>
      </c>
      <c r="CE40" s="1283"/>
      <c r="CF40" s="697"/>
      <c r="CG40" s="1383"/>
      <c r="CH40" s="123" t="s">
        <v>21</v>
      </c>
      <c r="CI40" s="89" t="s">
        <v>22</v>
      </c>
      <c r="CJ40" s="558"/>
      <c r="CK40" s="476"/>
      <c r="CL40" s="1385"/>
      <c r="CM40" s="123" t="s">
        <v>21</v>
      </c>
      <c r="CN40" s="89" t="s">
        <v>22</v>
      </c>
      <c r="CO40" s="1283"/>
      <c r="CP40" s="697"/>
      <c r="CQ40" s="1383"/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1283"/>
      <c r="DE40" s="697"/>
      <c r="DF40" s="1383"/>
      <c r="DG40" s="123" t="s">
        <v>21</v>
      </c>
      <c r="DH40" s="89" t="s">
        <v>22</v>
      </c>
      <c r="DI40" s="475"/>
      <c r="DJ40" s="482"/>
      <c r="DK40" s="1474"/>
      <c r="DL40" s="128" t="s">
        <v>21</v>
      </c>
      <c r="DM40" s="89" t="s">
        <v>22</v>
      </c>
      <c r="DN40" s="475"/>
      <c r="DO40" s="482"/>
      <c r="DP40" s="1474"/>
      <c r="DQ40" s="123" t="s">
        <v>21</v>
      </c>
      <c r="DR40" s="386" t="s">
        <v>22</v>
      </c>
      <c r="DS40" s="1283"/>
      <c r="DT40" s="697"/>
      <c r="DU40" s="1383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1283"/>
      <c r="ED40" s="697"/>
      <c r="EE40" s="1383"/>
      <c r="EF40" s="259" t="s">
        <v>9</v>
      </c>
      <c r="EG40" s="89" t="s">
        <v>10</v>
      </c>
      <c r="EH40" s="1283"/>
      <c r="EI40" s="697"/>
      <c r="EJ40" s="1383"/>
      <c r="EK40" s="259" t="s">
        <v>21</v>
      </c>
      <c r="EL40" s="386" t="s">
        <v>22</v>
      </c>
      <c r="EM40" s="1283"/>
      <c r="EN40" s="697"/>
      <c r="EO40" s="1383"/>
      <c r="EP40" s="259" t="s">
        <v>21</v>
      </c>
      <c r="EQ40" s="89" t="s">
        <v>22</v>
      </c>
      <c r="ER40" s="1283"/>
      <c r="ES40" s="697"/>
      <c r="ET40" s="1383"/>
      <c r="EU40" s="123" t="s">
        <v>21</v>
      </c>
      <c r="EV40" s="89" t="s">
        <v>22</v>
      </c>
      <c r="EW40" s="343"/>
      <c r="EX40" s="141"/>
      <c r="EY40" s="349"/>
      <c r="EZ40" s="1335" t="s">
        <v>21</v>
      </c>
      <c r="FA40" s="1336" t="s">
        <v>22</v>
      </c>
      <c r="FB40" s="1337"/>
      <c r="FC40" s="1338"/>
      <c r="FD40" s="1641"/>
      <c r="FE40" s="1335" t="s">
        <v>21</v>
      </c>
      <c r="FF40" s="1336" t="s">
        <v>22</v>
      </c>
      <c r="FG40" s="1337"/>
      <c r="FH40" s="1340"/>
      <c r="FI40" s="1388"/>
      <c r="FJ40" s="1335" t="s">
        <v>21</v>
      </c>
      <c r="FK40" s="1336" t="s">
        <v>22</v>
      </c>
      <c r="FL40" s="1337"/>
      <c r="FM40" s="1338"/>
      <c r="FN40" s="1644"/>
      <c r="FO40" s="1335" t="s">
        <v>21</v>
      </c>
      <c r="FP40" s="1336" t="s">
        <v>22</v>
      </c>
      <c r="FQ40" s="1337"/>
      <c r="FR40" s="1338"/>
      <c r="FS40" s="1339"/>
      <c r="FT40" s="1335" t="s">
        <v>21</v>
      </c>
      <c r="FU40" s="1336" t="s">
        <v>22</v>
      </c>
      <c r="FV40" s="1337"/>
      <c r="FW40" s="1340"/>
      <c r="FX40" s="1388"/>
      <c r="FY40" s="1335" t="s">
        <v>21</v>
      </c>
      <c r="FZ40" s="1336" t="s">
        <v>22</v>
      </c>
      <c r="GA40" s="1337"/>
      <c r="GB40" s="1340"/>
      <c r="GC40" s="1339"/>
      <c r="GD40" s="1335" t="s">
        <v>21</v>
      </c>
      <c r="GE40" s="1341" t="s">
        <v>22</v>
      </c>
      <c r="GF40" s="1337"/>
      <c r="GG40" s="1340"/>
      <c r="GH40" s="1388"/>
      <c r="GI40" s="1335" t="s">
        <v>21</v>
      </c>
      <c r="GJ40" s="1341" t="s">
        <v>22</v>
      </c>
      <c r="GK40" s="1337"/>
      <c r="GL40" s="1338"/>
      <c r="GM40" s="1339"/>
      <c r="GN40" s="1342" t="s">
        <v>21</v>
      </c>
      <c r="GO40" s="1336" t="s">
        <v>22</v>
      </c>
      <c r="GP40" s="1337"/>
      <c r="GQ40" s="1340"/>
      <c r="GR40" s="1388"/>
      <c r="GS40" s="1342" t="s">
        <v>21</v>
      </c>
      <c r="GT40" s="1336" t="s">
        <v>22</v>
      </c>
      <c r="GU40" s="1337"/>
      <c r="GV40" s="1338"/>
      <c r="GW40" s="1390"/>
      <c r="GX40" s="600" t="s">
        <v>21</v>
      </c>
      <c r="GY40" s="601" t="s">
        <v>22</v>
      </c>
      <c r="GZ40" s="602"/>
      <c r="HA40" s="603"/>
      <c r="HB40" s="1393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3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498"/>
      <c r="HZ40" s="495"/>
      <c r="IA40" s="1378"/>
      <c r="IB40" s="128" t="s">
        <v>21</v>
      </c>
      <c r="IC40" s="89" t="s">
        <v>22</v>
      </c>
      <c r="ID40" s="498"/>
      <c r="IE40" s="495"/>
      <c r="IF40" s="1378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 t="s">
        <v>1502</v>
      </c>
      <c r="IO40" s="495" t="s">
        <v>545</v>
      </c>
      <c r="IP40" s="1378">
        <v>23</v>
      </c>
      <c r="IQ40" s="825" t="s">
        <v>21</v>
      </c>
      <c r="IR40" s="826" t="s">
        <v>22</v>
      </c>
      <c r="IS40" s="498"/>
      <c r="IT40" s="495"/>
      <c r="IU40" s="1378"/>
      <c r="IV40" s="676"/>
      <c r="IW40" s="172" t="s">
        <v>21</v>
      </c>
      <c r="IX40" s="1671"/>
      <c r="IY40" s="1671"/>
      <c r="IZ40" s="1671"/>
      <c r="JA40" s="1671"/>
      <c r="JB40" s="1671"/>
      <c r="JC40" s="1671"/>
      <c r="JD40" s="1671"/>
      <c r="JE40" s="1671"/>
      <c r="JF40" s="1671"/>
      <c r="JG40" s="1671"/>
      <c r="JH40" s="1695"/>
      <c r="JI40" s="1674"/>
      <c r="JJ40" s="1677"/>
      <c r="JK40" s="1677"/>
      <c r="JL40" s="1677"/>
      <c r="JM40" s="1680"/>
      <c r="JN40" s="1683"/>
      <c r="JO40" s="1683"/>
      <c r="JP40" s="1680"/>
      <c r="JQ40" s="1680"/>
      <c r="JR40" s="1680"/>
      <c r="JS40" s="1674"/>
      <c r="JT40" s="1674"/>
      <c r="JU40" s="1674"/>
      <c r="JV40" s="1674"/>
      <c r="JW40" s="1688"/>
      <c r="JX40" s="172" t="s">
        <v>21</v>
      </c>
      <c r="JY40" s="1691"/>
      <c r="JZ40" s="1691"/>
      <c r="KA40" s="1691"/>
      <c r="KB40" s="1691"/>
      <c r="KC40" s="1691"/>
      <c r="KD40" s="1691"/>
      <c r="KE40" s="1691"/>
      <c r="KF40" s="1691"/>
      <c r="KG40" s="1691"/>
      <c r="KH40" s="1691"/>
      <c r="KI40" s="1691"/>
      <c r="KJ40" s="1668"/>
      <c r="KK40" s="1686"/>
      <c r="KL40" s="1686"/>
      <c r="KM40" s="1686"/>
      <c r="KN40" s="1668"/>
      <c r="KO40" s="1665"/>
      <c r="KP40" s="1665"/>
      <c r="KQ40" s="1668"/>
      <c r="KR40" s="1668"/>
      <c r="KS40" s="1668"/>
      <c r="KT40" s="1668"/>
      <c r="KU40" s="1668"/>
      <c r="KV40" s="1668"/>
      <c r="KW40" s="1668"/>
      <c r="KX40" s="676"/>
      <c r="KY40" s="1688"/>
      <c r="KZ40" s="105" t="s">
        <v>21</v>
      </c>
      <c r="LA40" s="1707"/>
      <c r="LB40" s="1709"/>
      <c r="LC40" s="1707"/>
      <c r="LD40" s="1707"/>
      <c r="LE40" s="1707"/>
      <c r="LF40" s="1707"/>
      <c r="LG40" s="1707"/>
      <c r="LH40" s="1707"/>
      <c r="LI40" s="1707"/>
      <c r="LJ40" s="1707"/>
      <c r="LK40" s="1707"/>
      <c r="LL40" s="1707"/>
      <c r="LM40" s="1709"/>
      <c r="LN40" s="1709"/>
      <c r="LO40" s="1709"/>
      <c r="LP40" s="1709"/>
      <c r="LQ40" s="1707"/>
      <c r="LR40" s="1707"/>
      <c r="LS40" s="1709"/>
      <c r="LT40" s="1709"/>
      <c r="LU40" s="1709"/>
      <c r="LV40" s="1709"/>
      <c r="LW40" s="1709"/>
      <c r="LX40" s="1709"/>
      <c r="LY40" s="1709"/>
      <c r="LZ40" s="1709"/>
      <c r="MA40" s="1709"/>
      <c r="MB40" s="1709"/>
      <c r="MC40" s="1709"/>
      <c r="MD40" s="1709"/>
      <c r="ME40" s="1709"/>
      <c r="MF40" s="1709"/>
      <c r="MG40" s="1707"/>
      <c r="MH40" s="1707"/>
      <c r="MI40" s="1707"/>
      <c r="MJ40" s="1707"/>
      <c r="MK40" s="1709"/>
      <c r="ML40" s="1709"/>
      <c r="MM40" s="1709"/>
      <c r="MN40" s="1709"/>
    </row>
    <row r="41" spans="1:352" s="7" customFormat="1" ht="8.1" customHeight="1" thickBot="1">
      <c r="A41" s="1700"/>
      <c r="B41" s="1701"/>
      <c r="C41" s="1701"/>
      <c r="D41" s="1701"/>
      <c r="E41" s="1702"/>
      <c r="F41" s="123"/>
      <c r="G41" s="89"/>
      <c r="H41" s="1283"/>
      <c r="I41" s="697"/>
      <c r="J41" s="1383"/>
      <c r="K41" s="123"/>
      <c r="L41" s="89"/>
      <c r="M41" s="1283"/>
      <c r="N41" s="697"/>
      <c r="O41" s="1383"/>
      <c r="P41" s="123"/>
      <c r="Q41" s="89"/>
      <c r="R41" s="1283"/>
      <c r="S41" s="697"/>
      <c r="T41" s="1383"/>
      <c r="U41" s="123"/>
      <c r="V41" s="89"/>
      <c r="W41" s="1283"/>
      <c r="X41" s="697"/>
      <c r="Y41" s="1383"/>
      <c r="Z41" s="123"/>
      <c r="AA41" s="89"/>
      <c r="AB41" s="207"/>
      <c r="AC41" s="136"/>
      <c r="AD41" s="144"/>
      <c r="AE41" s="123"/>
      <c r="AF41" s="89"/>
      <c r="AG41" s="207"/>
      <c r="AH41" s="136"/>
      <c r="AI41" s="1373"/>
      <c r="AJ41" s="123"/>
      <c r="AK41" s="89"/>
      <c r="AL41" s="207"/>
      <c r="AM41" s="136"/>
      <c r="AN41" s="1373"/>
      <c r="AO41" s="123"/>
      <c r="AP41" s="89"/>
      <c r="AQ41" s="696"/>
      <c r="AR41" s="697"/>
      <c r="AS41" s="400"/>
      <c r="AT41" s="123"/>
      <c r="AU41" s="89"/>
      <c r="AV41" s="1471"/>
      <c r="AW41" s="136"/>
      <c r="AX41" s="400"/>
      <c r="AY41" s="123"/>
      <c r="AZ41" s="89"/>
      <c r="BA41" s="238"/>
      <c r="BB41" s="141"/>
      <c r="BC41" s="144"/>
      <c r="BD41" s="123"/>
      <c r="BE41" s="89"/>
      <c r="BF41" s="1283"/>
      <c r="BG41" s="697"/>
      <c r="BH41" s="1383"/>
      <c r="BI41" s="123"/>
      <c r="BJ41" s="89"/>
      <c r="BK41" s="207"/>
      <c r="BL41" s="136"/>
      <c r="BM41" s="1373"/>
      <c r="BN41" s="123"/>
      <c r="BO41" s="89"/>
      <c r="BP41" s="1283"/>
      <c r="BQ41" s="697"/>
      <c r="BR41" s="1383"/>
      <c r="BS41" s="123"/>
      <c r="BT41" s="89"/>
      <c r="BU41" s="207"/>
      <c r="BV41" s="136"/>
      <c r="BW41" s="349"/>
      <c r="BX41" s="123"/>
      <c r="BY41" s="89"/>
      <c r="BZ41" s="477"/>
      <c r="CA41" s="478"/>
      <c r="CB41" s="1385"/>
      <c r="CC41" s="123"/>
      <c r="CD41" s="89"/>
      <c r="CE41" s="1283"/>
      <c r="CF41" s="697"/>
      <c r="CG41" s="1383"/>
      <c r="CH41" s="123"/>
      <c r="CI41" s="89"/>
      <c r="CJ41" s="477"/>
      <c r="CK41" s="478"/>
      <c r="CL41" s="1385"/>
      <c r="CM41" s="123"/>
      <c r="CN41" s="89"/>
      <c r="CO41" s="1283"/>
      <c r="CP41" s="697"/>
      <c r="CQ41" s="1383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1283"/>
      <c r="DE41" s="697"/>
      <c r="DF41" s="1383"/>
      <c r="DG41" s="123"/>
      <c r="DH41" s="89"/>
      <c r="DI41" s="475"/>
      <c r="DJ41" s="483"/>
      <c r="DK41" s="1474"/>
      <c r="DL41" s="128"/>
      <c r="DM41" s="89"/>
      <c r="DN41" s="475"/>
      <c r="DO41" s="483"/>
      <c r="DP41" s="1474"/>
      <c r="DQ41" s="123"/>
      <c r="DR41" s="386"/>
      <c r="DS41" s="1283"/>
      <c r="DT41" s="697"/>
      <c r="DU41" s="1383"/>
      <c r="DV41" s="123"/>
      <c r="DW41" s="386"/>
      <c r="DX41" s="477"/>
      <c r="DY41" s="483"/>
      <c r="DZ41" s="144"/>
      <c r="EA41" s="259"/>
      <c r="EB41" s="89"/>
      <c r="EC41" s="1283"/>
      <c r="ED41" s="697"/>
      <c r="EE41" s="1383"/>
      <c r="EF41" s="259"/>
      <c r="EG41" s="89"/>
      <c r="EH41" s="1283"/>
      <c r="EI41" s="697"/>
      <c r="EJ41" s="1383"/>
      <c r="EK41" s="259"/>
      <c r="EL41" s="386"/>
      <c r="EM41" s="1283"/>
      <c r="EN41" s="697"/>
      <c r="EO41" s="1383"/>
      <c r="EP41" s="259"/>
      <c r="EQ41" s="89"/>
      <c r="ER41" s="1283"/>
      <c r="ES41" s="697"/>
      <c r="ET41" s="1383"/>
      <c r="EU41" s="123"/>
      <c r="EV41" s="89"/>
      <c r="EW41" s="238"/>
      <c r="EX41" s="1466"/>
      <c r="EY41" s="349"/>
      <c r="EZ41" s="1335"/>
      <c r="FA41" s="1336"/>
      <c r="FB41" s="1337"/>
      <c r="FC41" s="1343"/>
      <c r="FD41" s="1641"/>
      <c r="FE41" s="1335"/>
      <c r="FF41" s="1336"/>
      <c r="FG41" s="1337"/>
      <c r="FH41" s="1343"/>
      <c r="FI41" s="1388"/>
      <c r="FJ41" s="1335"/>
      <c r="FK41" s="1336"/>
      <c r="FL41" s="1337"/>
      <c r="FM41" s="1343"/>
      <c r="FN41" s="1388"/>
      <c r="FO41" s="1335"/>
      <c r="FP41" s="1336"/>
      <c r="FQ41" s="1337"/>
      <c r="FR41" s="1343"/>
      <c r="FS41" s="1339"/>
      <c r="FT41" s="1335"/>
      <c r="FU41" s="1336"/>
      <c r="FV41" s="1337"/>
      <c r="FW41" s="1343"/>
      <c r="FX41" s="1388"/>
      <c r="FY41" s="1335"/>
      <c r="FZ41" s="1336"/>
      <c r="GA41" s="1337"/>
      <c r="GB41" s="1343"/>
      <c r="GC41" s="1339"/>
      <c r="GD41" s="1335"/>
      <c r="GE41" s="1341"/>
      <c r="GF41" s="1337"/>
      <c r="GG41" s="1343"/>
      <c r="GH41" s="1388"/>
      <c r="GI41" s="1335"/>
      <c r="GJ41" s="1341"/>
      <c r="GK41" s="1337"/>
      <c r="GL41" s="1343"/>
      <c r="GM41" s="1339"/>
      <c r="GN41" s="1342"/>
      <c r="GO41" s="1336"/>
      <c r="GP41" s="1337"/>
      <c r="GQ41" s="1343"/>
      <c r="GR41" s="1388"/>
      <c r="GS41" s="1342"/>
      <c r="GT41" s="1336"/>
      <c r="GU41" s="1337"/>
      <c r="GV41" s="1343"/>
      <c r="GW41" s="1390"/>
      <c r="GX41" s="600"/>
      <c r="GY41" s="601"/>
      <c r="GZ41" s="602"/>
      <c r="HA41" s="603"/>
      <c r="HB41" s="1393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3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498"/>
      <c r="HZ41" s="495"/>
      <c r="IA41" s="1378"/>
      <c r="IB41" s="128"/>
      <c r="IC41" s="89"/>
      <c r="ID41" s="498"/>
      <c r="IE41" s="495"/>
      <c r="IF41" s="1378"/>
      <c r="IG41" s="123"/>
      <c r="IH41" s="89"/>
      <c r="II41" s="498"/>
      <c r="IJ41" s="495"/>
      <c r="IK41" s="144"/>
      <c r="IL41" s="128"/>
      <c r="IM41" s="89"/>
      <c r="IN41" s="498"/>
      <c r="IO41" s="495"/>
      <c r="IP41" s="1383"/>
      <c r="IQ41" s="825"/>
      <c r="IR41" s="826"/>
      <c r="IS41" s="498"/>
      <c r="IT41" s="495"/>
      <c r="IU41" s="1378"/>
      <c r="IV41" s="676"/>
      <c r="IW41" s="172"/>
      <c r="IX41" s="1671"/>
      <c r="IY41" s="1671"/>
      <c r="IZ41" s="1671"/>
      <c r="JA41" s="1671"/>
      <c r="JB41" s="1671"/>
      <c r="JC41" s="1671"/>
      <c r="JD41" s="1671"/>
      <c r="JE41" s="1671"/>
      <c r="JF41" s="1671"/>
      <c r="JG41" s="1671"/>
      <c r="JH41" s="1695"/>
      <c r="JI41" s="1674"/>
      <c r="JJ41" s="1677"/>
      <c r="JK41" s="1677"/>
      <c r="JL41" s="1677"/>
      <c r="JM41" s="1680"/>
      <c r="JN41" s="1683"/>
      <c r="JO41" s="1683"/>
      <c r="JP41" s="1680"/>
      <c r="JQ41" s="1680"/>
      <c r="JR41" s="1680"/>
      <c r="JS41" s="1674"/>
      <c r="JT41" s="1674"/>
      <c r="JU41" s="1674"/>
      <c r="JV41" s="1674"/>
      <c r="JW41" s="1688"/>
      <c r="JX41" s="172"/>
      <c r="JY41" s="1691"/>
      <c r="JZ41" s="1691"/>
      <c r="KA41" s="1691"/>
      <c r="KB41" s="1691"/>
      <c r="KC41" s="1691"/>
      <c r="KD41" s="1691"/>
      <c r="KE41" s="1691"/>
      <c r="KF41" s="1691"/>
      <c r="KG41" s="1691"/>
      <c r="KH41" s="1691"/>
      <c r="KI41" s="1691"/>
      <c r="KJ41" s="1668"/>
      <c r="KK41" s="1686"/>
      <c r="KL41" s="1686"/>
      <c r="KM41" s="1686"/>
      <c r="KN41" s="1668"/>
      <c r="KO41" s="1665"/>
      <c r="KP41" s="1665"/>
      <c r="KQ41" s="1668"/>
      <c r="KR41" s="1668"/>
      <c r="KS41" s="1668"/>
      <c r="KT41" s="1668"/>
      <c r="KU41" s="1668"/>
      <c r="KV41" s="1668"/>
      <c r="KW41" s="1668"/>
      <c r="KX41" s="676"/>
      <c r="KY41" s="1688"/>
      <c r="KZ41" s="105"/>
      <c r="LA41" s="1707"/>
      <c r="LB41" s="1709"/>
      <c r="LC41" s="1707"/>
      <c r="LD41" s="1707"/>
      <c r="LE41" s="1707"/>
      <c r="LF41" s="1707"/>
      <c r="LG41" s="1707"/>
      <c r="LH41" s="1707"/>
      <c r="LI41" s="1707"/>
      <c r="LJ41" s="1707"/>
      <c r="LK41" s="1707"/>
      <c r="LL41" s="1707"/>
      <c r="LM41" s="1709"/>
      <c r="LN41" s="1709"/>
      <c r="LO41" s="1709"/>
      <c r="LP41" s="1709"/>
      <c r="LQ41" s="1707"/>
      <c r="LR41" s="1707"/>
      <c r="LS41" s="1709"/>
      <c r="LT41" s="1709"/>
      <c r="LU41" s="1709"/>
      <c r="LV41" s="1709"/>
      <c r="LW41" s="1709"/>
      <c r="LX41" s="1709"/>
      <c r="LY41" s="1709"/>
      <c r="LZ41" s="1709"/>
      <c r="MA41" s="1709"/>
      <c r="MB41" s="1709"/>
      <c r="MC41" s="1709"/>
      <c r="MD41" s="1709"/>
      <c r="ME41" s="1709"/>
      <c r="MF41" s="1709"/>
      <c r="MG41" s="1707"/>
      <c r="MH41" s="1707"/>
      <c r="MI41" s="1707"/>
      <c r="MJ41" s="1707"/>
      <c r="MK41" s="1709"/>
      <c r="ML41" s="1709"/>
      <c r="MM41" s="1709"/>
      <c r="MN41" s="1709"/>
    </row>
    <row r="42" spans="1:352" s="7" customFormat="1" ht="8.1" customHeight="1" thickBot="1">
      <c r="A42" s="1700"/>
      <c r="B42" s="1701"/>
      <c r="C42" s="1701"/>
      <c r="D42" s="1701"/>
      <c r="E42" s="1702"/>
      <c r="F42" s="126"/>
      <c r="G42" s="90"/>
      <c r="H42" s="170"/>
      <c r="I42" s="137"/>
      <c r="J42" s="1382"/>
      <c r="K42" s="126"/>
      <c r="L42" s="90"/>
      <c r="M42" s="170"/>
      <c r="N42" s="137"/>
      <c r="O42" s="1382"/>
      <c r="P42" s="126"/>
      <c r="Q42" s="90"/>
      <c r="R42" s="170"/>
      <c r="S42" s="137"/>
      <c r="T42" s="1382"/>
      <c r="U42" s="126"/>
      <c r="V42" s="90"/>
      <c r="W42" s="170"/>
      <c r="X42" s="137"/>
      <c r="Y42" s="1382"/>
      <c r="Z42" s="126"/>
      <c r="AA42" s="90"/>
      <c r="AB42" s="208"/>
      <c r="AC42" s="137"/>
      <c r="AD42" s="145"/>
      <c r="AE42" s="126"/>
      <c r="AF42" s="90"/>
      <c r="AG42" s="208"/>
      <c r="AH42" s="137"/>
      <c r="AI42" s="1380"/>
      <c r="AJ42" s="126"/>
      <c r="AK42" s="90"/>
      <c r="AL42" s="208"/>
      <c r="AM42" s="137"/>
      <c r="AN42" s="1380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170"/>
      <c r="BG42" s="137"/>
      <c r="BH42" s="1382"/>
      <c r="BI42" s="124"/>
      <c r="BJ42" s="90"/>
      <c r="BK42" s="208"/>
      <c r="BL42" s="137"/>
      <c r="BM42" s="1380"/>
      <c r="BN42" s="126"/>
      <c r="BO42" s="90"/>
      <c r="BP42" s="170"/>
      <c r="BQ42" s="137"/>
      <c r="BR42" s="1382"/>
      <c r="BS42" s="126"/>
      <c r="BT42" s="90"/>
      <c r="BU42" s="208"/>
      <c r="BV42" s="137"/>
      <c r="BW42" s="350"/>
      <c r="BX42" s="126"/>
      <c r="BY42" s="90"/>
      <c r="BZ42" s="479"/>
      <c r="CA42" s="480"/>
      <c r="CB42" s="1386"/>
      <c r="CC42" s="126"/>
      <c r="CD42" s="90"/>
      <c r="CE42" s="170"/>
      <c r="CF42" s="137"/>
      <c r="CG42" s="1382"/>
      <c r="CH42" s="126"/>
      <c r="CI42" s="90"/>
      <c r="CJ42" s="479"/>
      <c r="CK42" s="480"/>
      <c r="CL42" s="1386"/>
      <c r="CM42" s="126"/>
      <c r="CN42" s="90"/>
      <c r="CO42" s="170"/>
      <c r="CP42" s="137"/>
      <c r="CQ42" s="1382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170"/>
      <c r="DE42" s="137"/>
      <c r="DF42" s="1382"/>
      <c r="DG42" s="126"/>
      <c r="DH42" s="90"/>
      <c r="DI42" s="493"/>
      <c r="DJ42" s="480"/>
      <c r="DK42" s="1475"/>
      <c r="DL42" s="126"/>
      <c r="DM42" s="90"/>
      <c r="DN42" s="493"/>
      <c r="DO42" s="480"/>
      <c r="DP42" s="1475"/>
      <c r="DQ42" s="126"/>
      <c r="DR42" s="109"/>
      <c r="DS42" s="170"/>
      <c r="DT42" s="137"/>
      <c r="DU42" s="1382"/>
      <c r="DV42" s="126"/>
      <c r="DW42" s="109"/>
      <c r="DX42" s="479"/>
      <c r="DY42" s="480"/>
      <c r="DZ42" s="145"/>
      <c r="EA42" s="260"/>
      <c r="EB42" s="90"/>
      <c r="EC42" s="170"/>
      <c r="ED42" s="137"/>
      <c r="EE42" s="1382"/>
      <c r="EF42" s="260"/>
      <c r="EG42" s="90"/>
      <c r="EH42" s="170"/>
      <c r="EI42" s="137"/>
      <c r="EJ42" s="1382"/>
      <c r="EK42" s="260"/>
      <c r="EL42" s="109"/>
      <c r="EM42" s="170"/>
      <c r="EN42" s="137"/>
      <c r="EO42" s="1382"/>
      <c r="EP42" s="260"/>
      <c r="EQ42" s="90"/>
      <c r="ER42" s="170"/>
      <c r="ES42" s="137"/>
      <c r="ET42" s="1382"/>
      <c r="EU42" s="124"/>
      <c r="EV42" s="90"/>
      <c r="EW42" s="346"/>
      <c r="EX42" s="417"/>
      <c r="EY42" s="350"/>
      <c r="EZ42" s="1349"/>
      <c r="FA42" s="1350"/>
      <c r="FB42" s="1642"/>
      <c r="FC42" s="1346"/>
      <c r="FD42" s="1643"/>
      <c r="FE42" s="1349"/>
      <c r="FF42" s="1350"/>
      <c r="FG42" s="1347"/>
      <c r="FH42" s="1346"/>
      <c r="FI42" s="1389"/>
      <c r="FJ42" s="1349"/>
      <c r="FK42" s="1350"/>
      <c r="FL42" s="1347"/>
      <c r="FM42" s="1346"/>
      <c r="FN42" s="1348"/>
      <c r="FO42" s="1349"/>
      <c r="FP42" s="1350"/>
      <c r="FQ42" s="1347"/>
      <c r="FR42" s="1346"/>
      <c r="FS42" s="1348"/>
      <c r="FT42" s="1349"/>
      <c r="FU42" s="1350"/>
      <c r="FV42" s="1347"/>
      <c r="FW42" s="1346"/>
      <c r="FX42" s="1389"/>
      <c r="FY42" s="1349"/>
      <c r="FZ42" s="1350"/>
      <c r="GA42" s="1347"/>
      <c r="GB42" s="1346"/>
      <c r="GC42" s="1348"/>
      <c r="GD42" s="1349"/>
      <c r="GE42" s="1345"/>
      <c r="GF42" s="1347"/>
      <c r="GG42" s="1346"/>
      <c r="GH42" s="1389"/>
      <c r="GI42" s="1349"/>
      <c r="GJ42" s="1345"/>
      <c r="GK42" s="1347"/>
      <c r="GL42" s="1346"/>
      <c r="GM42" s="1348"/>
      <c r="GN42" s="1349"/>
      <c r="GO42" s="1350"/>
      <c r="GP42" s="1347"/>
      <c r="GQ42" s="1346"/>
      <c r="GR42" s="1389"/>
      <c r="GS42" s="1349"/>
      <c r="GT42" s="1350"/>
      <c r="GU42" s="1347"/>
      <c r="GV42" s="1346"/>
      <c r="GW42" s="1389"/>
      <c r="GX42" s="605"/>
      <c r="GY42" s="610"/>
      <c r="GZ42" s="607"/>
      <c r="HA42" s="607"/>
      <c r="HB42" s="1394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4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499"/>
      <c r="HZ42" s="499"/>
      <c r="IA42" s="1382"/>
      <c r="IB42" s="126"/>
      <c r="IC42" s="90"/>
      <c r="ID42" s="499"/>
      <c r="IE42" s="499"/>
      <c r="IF42" s="1382"/>
      <c r="IG42" s="126"/>
      <c r="IH42" s="90"/>
      <c r="II42" s="499"/>
      <c r="IJ42" s="499"/>
      <c r="IK42" s="145"/>
      <c r="IL42" s="126"/>
      <c r="IM42" s="90"/>
      <c r="IN42" s="499"/>
      <c r="IO42" s="499"/>
      <c r="IP42" s="1395"/>
      <c r="IQ42" s="827"/>
      <c r="IR42" s="830"/>
      <c r="IS42" s="499"/>
      <c r="IT42" s="499"/>
      <c r="IU42" s="1382"/>
      <c r="IV42" s="676"/>
      <c r="IW42" s="173"/>
      <c r="IX42" s="1672"/>
      <c r="IY42" s="1672"/>
      <c r="IZ42" s="1672"/>
      <c r="JA42" s="1672"/>
      <c r="JB42" s="1672"/>
      <c r="JC42" s="1672"/>
      <c r="JD42" s="1672"/>
      <c r="JE42" s="1672"/>
      <c r="JF42" s="1672"/>
      <c r="JG42" s="1672"/>
      <c r="JH42" s="1696"/>
      <c r="JI42" s="1675"/>
      <c r="JJ42" s="1678"/>
      <c r="JK42" s="1678"/>
      <c r="JL42" s="1678"/>
      <c r="JM42" s="1681"/>
      <c r="JN42" s="1684"/>
      <c r="JO42" s="1684"/>
      <c r="JP42" s="1681"/>
      <c r="JQ42" s="1681"/>
      <c r="JR42" s="1681"/>
      <c r="JS42" s="1675"/>
      <c r="JT42" s="1675"/>
      <c r="JU42" s="1675"/>
      <c r="JV42" s="1675"/>
      <c r="JW42" s="1688"/>
      <c r="JX42" s="173"/>
      <c r="JY42" s="1692"/>
      <c r="JZ42" s="1692"/>
      <c r="KA42" s="1692"/>
      <c r="KB42" s="1692"/>
      <c r="KC42" s="1692"/>
      <c r="KD42" s="1692"/>
      <c r="KE42" s="1692"/>
      <c r="KF42" s="1692"/>
      <c r="KG42" s="1692"/>
      <c r="KH42" s="1692"/>
      <c r="KI42" s="1692"/>
      <c r="KJ42" s="1669"/>
      <c r="KK42" s="1687"/>
      <c r="KL42" s="1687"/>
      <c r="KM42" s="1687"/>
      <c r="KN42" s="1669"/>
      <c r="KO42" s="1666"/>
      <c r="KP42" s="1666"/>
      <c r="KQ42" s="1669"/>
      <c r="KR42" s="1669"/>
      <c r="KS42" s="1669"/>
      <c r="KT42" s="1669"/>
      <c r="KU42" s="1669"/>
      <c r="KV42" s="1669"/>
      <c r="KW42" s="1669"/>
      <c r="KX42" s="676"/>
      <c r="KY42" s="1688"/>
      <c r="KZ42" s="106"/>
      <c r="LA42" s="1708"/>
      <c r="LB42" s="1709"/>
      <c r="LC42" s="1708"/>
      <c r="LD42" s="1708"/>
      <c r="LE42" s="1708"/>
      <c r="LF42" s="1708"/>
      <c r="LG42" s="1708"/>
      <c r="LH42" s="1708"/>
      <c r="LI42" s="1708"/>
      <c r="LJ42" s="1708"/>
      <c r="LK42" s="1708"/>
      <c r="LL42" s="1708"/>
      <c r="LM42" s="1709"/>
      <c r="LN42" s="1709"/>
      <c r="LO42" s="1709"/>
      <c r="LP42" s="1709"/>
      <c r="LQ42" s="1708"/>
      <c r="LR42" s="1708"/>
      <c r="LS42" s="1709"/>
      <c r="LT42" s="1709"/>
      <c r="LU42" s="1709"/>
      <c r="LV42" s="1709"/>
      <c r="LW42" s="1709"/>
      <c r="LX42" s="1709"/>
      <c r="LY42" s="1709"/>
      <c r="LZ42" s="1709"/>
      <c r="MA42" s="1709"/>
      <c r="MB42" s="1709"/>
      <c r="MC42" s="1709"/>
      <c r="MD42" s="1709"/>
      <c r="ME42" s="1709"/>
      <c r="MF42" s="1709"/>
      <c r="MG42" s="1708"/>
      <c r="MH42" s="1708"/>
      <c r="MI42" s="1708"/>
      <c r="MJ42" s="1708"/>
      <c r="MK42" s="1709"/>
      <c r="ML42" s="1709"/>
      <c r="MM42" s="1709"/>
      <c r="MN42" s="1709"/>
    </row>
    <row r="43" spans="1:352" s="7" customFormat="1" ht="8.1" customHeight="1" thickBot="1">
      <c r="A43" s="1700"/>
      <c r="B43" s="1701"/>
      <c r="C43" s="1701"/>
      <c r="D43" s="1701"/>
      <c r="E43" s="1702"/>
      <c r="F43" s="127"/>
      <c r="G43" s="88"/>
      <c r="H43" s="1282"/>
      <c r="I43" s="695"/>
      <c r="J43" s="1381"/>
      <c r="K43" s="127"/>
      <c r="L43" s="88"/>
      <c r="M43" s="1282"/>
      <c r="N43" s="695"/>
      <c r="O43" s="1381"/>
      <c r="P43" s="127"/>
      <c r="Q43" s="88"/>
      <c r="R43" s="1282"/>
      <c r="S43" s="695"/>
      <c r="T43" s="1381"/>
      <c r="U43" s="127"/>
      <c r="V43" s="88"/>
      <c r="W43" s="1282"/>
      <c r="X43" s="695"/>
      <c r="Y43" s="1381"/>
      <c r="Z43" s="127"/>
      <c r="AA43" s="88"/>
      <c r="AB43" s="205"/>
      <c r="AC43" s="135"/>
      <c r="AD43" s="143"/>
      <c r="AE43" s="127"/>
      <c r="AF43" s="88"/>
      <c r="AG43" s="205"/>
      <c r="AH43" s="135"/>
      <c r="AI43" s="1379"/>
      <c r="AJ43" s="127"/>
      <c r="AK43" s="88"/>
      <c r="AL43" s="205"/>
      <c r="AM43" s="135"/>
      <c r="AN43" s="1379"/>
      <c r="AO43" s="127"/>
      <c r="AP43" s="88"/>
      <c r="AQ43" s="1468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1282"/>
      <c r="BG43" s="695"/>
      <c r="BH43" s="1381"/>
      <c r="BI43" s="122"/>
      <c r="BJ43" s="88"/>
      <c r="BK43" s="131"/>
      <c r="BL43" s="153"/>
      <c r="BM43" s="143"/>
      <c r="BN43" s="127"/>
      <c r="BO43" s="88"/>
      <c r="BP43" s="1282"/>
      <c r="BQ43" s="695"/>
      <c r="BR43" s="1381"/>
      <c r="BS43" s="127"/>
      <c r="BT43" s="88"/>
      <c r="BU43" s="131"/>
      <c r="BV43" s="153"/>
      <c r="BW43" s="143"/>
      <c r="BX43" s="127"/>
      <c r="BY43" s="88"/>
      <c r="BZ43" s="396"/>
      <c r="CA43" s="481"/>
      <c r="CB43" s="1384"/>
      <c r="CC43" s="127"/>
      <c r="CD43" s="88"/>
      <c r="CE43" s="1282"/>
      <c r="CF43" s="695"/>
      <c r="CG43" s="1381"/>
      <c r="CH43" s="127"/>
      <c r="CI43" s="88"/>
      <c r="CJ43" s="396"/>
      <c r="CK43" s="481"/>
      <c r="CL43" s="1384"/>
      <c r="CM43" s="127"/>
      <c r="CN43" s="88"/>
      <c r="CO43" s="1282"/>
      <c r="CP43" s="695"/>
      <c r="CQ43" s="1381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1282"/>
      <c r="DE43" s="695"/>
      <c r="DF43" s="1381"/>
      <c r="DG43" s="127"/>
      <c r="DH43" s="88"/>
      <c r="DI43" s="138"/>
      <c r="DJ43" s="209"/>
      <c r="DK43" s="1473"/>
      <c r="DL43" s="127"/>
      <c r="DM43" s="88"/>
      <c r="DN43" s="138"/>
      <c r="DO43" s="209"/>
      <c r="DP43" s="1473"/>
      <c r="DQ43" s="127"/>
      <c r="DR43" s="110"/>
      <c r="DS43" s="1282"/>
      <c r="DT43" s="695"/>
      <c r="DU43" s="1381"/>
      <c r="DV43" s="127"/>
      <c r="DW43" s="110"/>
      <c r="DX43" s="138"/>
      <c r="DY43" s="209"/>
      <c r="DZ43" s="143"/>
      <c r="EA43" s="127"/>
      <c r="EB43" s="88"/>
      <c r="EC43" s="1282"/>
      <c r="ED43" s="695"/>
      <c r="EE43" s="1381"/>
      <c r="EF43" s="258"/>
      <c r="EG43" s="110"/>
      <c r="EH43" s="1282"/>
      <c r="EI43" s="695"/>
      <c r="EJ43" s="1381"/>
      <c r="EK43" s="258"/>
      <c r="EL43" s="110"/>
      <c r="EM43" s="1282"/>
      <c r="EN43" s="695"/>
      <c r="EO43" s="1381"/>
      <c r="EP43" s="127"/>
      <c r="EQ43" s="88"/>
      <c r="ER43" s="1282"/>
      <c r="ES43" s="695"/>
      <c r="ET43" s="1381"/>
      <c r="EU43" s="122"/>
      <c r="EV43" s="88"/>
      <c r="EW43" s="138"/>
      <c r="EX43" s="209"/>
      <c r="EY43" s="1379"/>
      <c r="EZ43" s="1334"/>
      <c r="FA43" s="1327"/>
      <c r="FB43" s="1328"/>
      <c r="FC43" s="1329"/>
      <c r="FD43" s="1640"/>
      <c r="FE43" s="1334"/>
      <c r="FF43" s="1327"/>
      <c r="FG43" s="1328"/>
      <c r="FH43" s="1329"/>
      <c r="FI43" s="1387"/>
      <c r="FJ43" s="1334"/>
      <c r="FK43" s="1327"/>
      <c r="FL43" s="1328"/>
      <c r="FM43" s="1329"/>
      <c r="FN43" s="1331"/>
      <c r="FO43" s="1334"/>
      <c r="FP43" s="1327"/>
      <c r="FQ43" s="1332"/>
      <c r="FR43" s="1329"/>
      <c r="FS43" s="1331"/>
      <c r="FT43" s="1334"/>
      <c r="FU43" s="1327"/>
      <c r="FV43" s="1328"/>
      <c r="FW43" s="1329"/>
      <c r="FX43" s="1387"/>
      <c r="FY43" s="1334"/>
      <c r="FZ43" s="1327"/>
      <c r="GA43" s="1328"/>
      <c r="GB43" s="1329"/>
      <c r="GC43" s="1331"/>
      <c r="GD43" s="1334"/>
      <c r="GE43" s="1333"/>
      <c r="GF43" s="1328"/>
      <c r="GG43" s="1329"/>
      <c r="GH43" s="1387"/>
      <c r="GI43" s="1334"/>
      <c r="GJ43" s="1333"/>
      <c r="GK43" s="1328"/>
      <c r="GL43" s="1329"/>
      <c r="GM43" s="1331"/>
      <c r="GN43" s="1334"/>
      <c r="GO43" s="1327"/>
      <c r="GP43" s="1328"/>
      <c r="GQ43" s="1329"/>
      <c r="GR43" s="1387"/>
      <c r="GS43" s="1334"/>
      <c r="GT43" s="1327"/>
      <c r="GU43" s="1328"/>
      <c r="GV43" s="1329"/>
      <c r="GW43" s="1391"/>
      <c r="GX43" s="595"/>
      <c r="GY43" s="596"/>
      <c r="GZ43" s="597"/>
      <c r="HA43" s="598"/>
      <c r="HB43" s="1392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2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496"/>
      <c r="HZ43" s="497"/>
      <c r="IA43" s="1381"/>
      <c r="IB43" s="127"/>
      <c r="IC43" s="88"/>
      <c r="ID43" s="496"/>
      <c r="IE43" s="497"/>
      <c r="IF43" s="1381"/>
      <c r="IG43" s="127"/>
      <c r="IH43" s="88"/>
      <c r="II43" s="496"/>
      <c r="IJ43" s="497"/>
      <c r="IK43" s="143"/>
      <c r="IL43" s="127"/>
      <c r="IM43" s="88"/>
      <c r="IN43" s="496"/>
      <c r="IO43" s="497"/>
      <c r="IP43" s="1381"/>
      <c r="IQ43" s="823"/>
      <c r="IR43" s="824"/>
      <c r="IS43" s="496"/>
      <c r="IT43" s="497"/>
      <c r="IU43" s="1381"/>
      <c r="IV43" s="675"/>
      <c r="IW43" s="79"/>
      <c r="IX43" s="1670">
        <f t="shared" ref="IX43" si="435">COUNTIF($F43:$IU46,"=CSB 13")</f>
        <v>0</v>
      </c>
      <c r="IY43" s="1670">
        <f t="shared" ref="IY43" si="436">COUNTIF($F43:$IU46,"=CSB 16")</f>
        <v>0</v>
      </c>
      <c r="IZ43" s="1670">
        <f t="shared" ref="IZ43" si="437">COUNTIF($F43:$IU46,"=CSB 24")</f>
        <v>0</v>
      </c>
      <c r="JA43" s="1670">
        <f t="shared" ref="JA43" si="438">COUNTIF($F43:$IU46,"=CSB 23")</f>
        <v>0</v>
      </c>
      <c r="JB43" s="1670">
        <f t="shared" ref="JB43" si="439">COUNTIF($F43:$IU46,"=CSB 3")</f>
        <v>0</v>
      </c>
      <c r="JC43" s="1670">
        <f t="shared" ref="JC43" si="440">COUNTIF($F43:$IU46,"=CSB 4")</f>
        <v>0</v>
      </c>
      <c r="JD43" s="1670">
        <f t="shared" ref="JD43" si="441">COUNTIF($F43:$IU46,"=CSB 5")</f>
        <v>0</v>
      </c>
      <c r="JE43" s="1670">
        <f t="shared" ref="JE43" si="442">COUNTIF($F43:$IU46,"=CSB 28")</f>
        <v>0</v>
      </c>
      <c r="JF43" s="1670">
        <f t="shared" ref="JF43" si="443">COUNTIF($F43:$IU46,"B1")</f>
        <v>0</v>
      </c>
      <c r="JG43" s="1670">
        <f t="shared" ref="JG43" si="444">COUNTIF($F43:$IU46,"B2")</f>
        <v>0</v>
      </c>
      <c r="JH43" s="1694">
        <f t="shared" ref="JH43" si="445">COUNTIF($F43:$IU46,"B4")</f>
        <v>0</v>
      </c>
      <c r="JI43" s="1673">
        <f t="shared" ref="JI43" si="446">COUNTIF($F43:$IU46,"11")</f>
        <v>0</v>
      </c>
      <c r="JJ43" s="1676">
        <f t="shared" ref="JJ43" si="447">COUNTIF($F43:$IU46,"13")</f>
        <v>0</v>
      </c>
      <c r="JK43" s="1676">
        <f t="shared" ref="JK43" si="448">COUNTIF($F43:$IU46,"=14")</f>
        <v>0</v>
      </c>
      <c r="JL43" s="1676">
        <f t="shared" ref="JL43" si="449">COUNTIF($F43:$IU46,"=16")</f>
        <v>0</v>
      </c>
      <c r="JM43" s="1679">
        <f t="shared" ref="JM43" si="450">COUNTIF($F43:$IU46,"=22")</f>
        <v>0</v>
      </c>
      <c r="JN43" s="1682">
        <f t="shared" ref="JN43" si="451">COUNTIF($F43:$IU46,"=23")</f>
        <v>1</v>
      </c>
      <c r="JO43" s="1682">
        <f t="shared" ref="JO43" si="452">COUNTIF($F43:$IU46,"=24")</f>
        <v>0</v>
      </c>
      <c r="JP43" s="1679">
        <f t="shared" ref="JP43" si="453">COUNTIF($F43:$IU46,"=25")</f>
        <v>0</v>
      </c>
      <c r="JQ43" s="1679">
        <f t="shared" ref="JQ43" si="454">COUNTIF($F43:$IU46,"=26")</f>
        <v>0</v>
      </c>
      <c r="JR43" s="1679">
        <f t="shared" ref="JR43" si="455">COUNTIF($F43:$IU46,"=31")</f>
        <v>0</v>
      </c>
      <c r="JS43" s="1673">
        <f t="shared" ref="JS43" si="456">COUNTIF($F43:$IU46,"=32")</f>
        <v>0</v>
      </c>
      <c r="JT43" s="1673">
        <f t="shared" ref="JT43" si="457">COUNTIF($F43:$IU46,"=34")</f>
        <v>0</v>
      </c>
      <c r="JU43" s="1673">
        <f t="shared" ref="JU43" si="458">COUNTIF($F43:$IU46,"=35")</f>
        <v>0</v>
      </c>
      <c r="JV43" s="1673">
        <f t="shared" ref="JV43" si="459">COUNTIF($F43:$IU46,"=36")</f>
        <v>0</v>
      </c>
      <c r="JW43" s="1688">
        <f>COUNTIF($F43:$JO46,"=34")</f>
        <v>0</v>
      </c>
      <c r="JX43" s="79"/>
      <c r="JY43" s="1690" t="str">
        <f t="shared" ref="JY43" si="460">IF(COUNTIF($F43:$IU46,"=CSB 13")&gt;0,"X"," ")</f>
        <v xml:space="preserve"> </v>
      </c>
      <c r="JZ43" s="1690" t="str">
        <f t="shared" ref="JZ43" si="461">IF(COUNTIF($F43:$IU46,"=CSB 16")&gt;0,"X"," ")</f>
        <v xml:space="preserve"> </v>
      </c>
      <c r="KA43" s="1690" t="str">
        <f t="shared" ref="KA43" si="462">IF(COUNTIF($F43:$IU46,"=CSB 24")&gt;0,"X"," ")</f>
        <v xml:space="preserve"> </v>
      </c>
      <c r="KB43" s="1690" t="str">
        <f t="shared" ref="KB43" si="463">IF(COUNTIF($F43:$IU46,"=CSB 23")&gt;0,"X"," ")</f>
        <v xml:space="preserve"> </v>
      </c>
      <c r="KC43" s="1690" t="str">
        <f t="shared" ref="KC43" si="464">IF(COUNTIF($F43:$IU46,"=CSB 3")&gt;0,"X"," ")</f>
        <v xml:space="preserve"> </v>
      </c>
      <c r="KD43" s="1690" t="str">
        <f t="shared" ref="KD43" si="465">IF(COUNTIF($F43:$IU46,"=CSB 4")&gt;0,"X"," ")</f>
        <v xml:space="preserve"> </v>
      </c>
      <c r="KE43" s="1690" t="str">
        <f t="shared" ref="KE43" si="466">IF(COUNTIF($F43:$IU46,"=CSB 5")&gt;0,"X"," ")</f>
        <v xml:space="preserve"> </v>
      </c>
      <c r="KF43" s="1690" t="str">
        <f t="shared" ref="KF43" si="467">IF(COUNTIF($F43:$IU46,"=CSB 28")&gt;0,"X"," ")</f>
        <v xml:space="preserve"> </v>
      </c>
      <c r="KG43" s="1690" t="str">
        <f t="shared" ref="KG43" si="468">IF(COUNTIF($F43:$IU46,"=B1")&gt;0,"X"," ")</f>
        <v xml:space="preserve"> </v>
      </c>
      <c r="KH43" s="1690" t="str">
        <f t="shared" ref="KH43" si="469">IF(COUNTIF($F43:$IU46,"=B2")&gt;0,"X"," ")</f>
        <v xml:space="preserve"> </v>
      </c>
      <c r="KI43" s="1690" t="str">
        <f t="shared" ref="KI43" si="470">IF(COUNTIF($F43:$IU46,"=B4")&gt;0,"X"," ")</f>
        <v xml:space="preserve"> </v>
      </c>
      <c r="KJ43" s="1667" t="str">
        <f t="shared" ref="KJ43" si="471">IF(COUNTIF($F43:$IU46,"=11")&gt;0,"X"," ")</f>
        <v xml:space="preserve"> </v>
      </c>
      <c r="KK43" s="1685" t="str">
        <f t="shared" ref="KK43" si="472">IF(COUNTIF($F43:$IU46,"=13")&gt;0,"X"," ")</f>
        <v xml:space="preserve"> </v>
      </c>
      <c r="KL43" s="1685" t="str">
        <f t="shared" ref="KL43" si="473">IF(COUNTIF($F43:$IU46,"=14")&gt;0,"X"," ")</f>
        <v xml:space="preserve"> </v>
      </c>
      <c r="KM43" s="1685" t="str">
        <f t="shared" ref="KM43" si="474">IF(COUNTIF($F43:$IU46,"=16")&gt;0,"X"," ")</f>
        <v xml:space="preserve"> </v>
      </c>
      <c r="KN43" s="1667" t="str">
        <f t="shared" ref="KN43" si="475">IF(COUNTIF($F43:$IU46,"=22")&gt;0,"X"," ")</f>
        <v xml:space="preserve"> </v>
      </c>
      <c r="KO43" s="1664" t="str">
        <f t="shared" ref="KO43" si="476">IF(COUNTIF($F43:$IU46,"=23")&gt;0,"X"," ")</f>
        <v>X</v>
      </c>
      <c r="KP43" s="1664" t="str">
        <f t="shared" ref="KP43" si="477">IF(COUNTIF($F43:$IU46,"=24")&gt;0,"X"," ")</f>
        <v xml:space="preserve"> </v>
      </c>
      <c r="KQ43" s="1667" t="str">
        <f t="shared" ref="KQ43" si="478">IF(COUNTIF($F43:$IU46,"=25")&gt;0,"X"," ")</f>
        <v xml:space="preserve"> </v>
      </c>
      <c r="KR43" s="1667" t="str">
        <f t="shared" ref="KR43" si="479">IF(COUNTIF($F43:$IU46,"=26")&gt;0,"X"," ")</f>
        <v xml:space="preserve"> </v>
      </c>
      <c r="KS43" s="1667" t="str">
        <f t="shared" ref="KS43" si="480">IF(COUNTIF($F43:$IU46,"=31")&gt;0,"X"," ")</f>
        <v xml:space="preserve"> </v>
      </c>
      <c r="KT43" s="1667" t="str">
        <f t="shared" ref="KT43" si="481">IF(COUNTIF($F43:$IU46,"=32")&gt;0,"X"," ")</f>
        <v xml:space="preserve"> </v>
      </c>
      <c r="KU43" s="1667" t="str">
        <f t="shared" ref="KU43" si="482">IF(COUNTIF($F43:$IU46,"=34")&gt;0,"X"," ")</f>
        <v xml:space="preserve"> </v>
      </c>
      <c r="KV43" s="1667" t="str">
        <f t="shared" ref="KV43" si="483">IF(COUNTIF($F43:$IU46,"=35")&gt;0,"X"," ")</f>
        <v xml:space="preserve"> </v>
      </c>
      <c r="KW43" s="1667" t="str">
        <f t="shared" ref="KW43" si="484">IF(COUNTIF($F43:$IU46,"=36")&gt;0,"X"," ")</f>
        <v xml:space="preserve"> </v>
      </c>
      <c r="KX43" s="675"/>
      <c r="KY43" s="1688">
        <f>COUNTIF($F43:$KX46,"=34")</f>
        <v>0</v>
      </c>
      <c r="KZ43" s="1637"/>
      <c r="LA43" s="1706" t="str">
        <f>IF(COUNTIF($F43:$IU46,"=H.Prus")&gt;0,"Z"," ")</f>
        <v xml:space="preserve"> </v>
      </c>
      <c r="LB43" s="1709" t="str">
        <f>IF(COUNTIF($F43:$IU46,"=M.Bojarowski")&gt;0,"Z"," ")</f>
        <v xml:space="preserve"> </v>
      </c>
      <c r="LC43" s="1706" t="str">
        <f>IF(COUNTIF($F43:$IU46,"=M.Marcinkiewicz")&gt;0,"Z"," ")</f>
        <v xml:space="preserve"> </v>
      </c>
      <c r="LD43" s="1706" t="str">
        <f>IF(COUNTIF($F43:$IU46,"=K.Cis")&gt;0,"Z"," ")</f>
        <v xml:space="preserve"> </v>
      </c>
      <c r="LE43" s="1706" t="str">
        <f>IF(COUNTIF($F43:$IU46,"=Z.Tomczykowski")&gt;0,"Z"," ")</f>
        <v xml:space="preserve"> </v>
      </c>
      <c r="LF43" s="1706" t="str">
        <f>IF(COUNTIF($F43:$IU46,"=K.Choroszko")&gt;0,"Z"," ")</f>
        <v xml:space="preserve"> </v>
      </c>
      <c r="LG43" s="1706" t="str">
        <f>IF(COUNTIF($F43:$IU46,"=T.Nosowicz")&gt;0,"Z"," ")</f>
        <v xml:space="preserve"> </v>
      </c>
      <c r="LH43" s="1706" t="str">
        <f>IF(COUNTIF($F43:$IU46,"=A.Miściur-Kaszyńska")&gt;0,"Z"," ")</f>
        <v xml:space="preserve"> </v>
      </c>
      <c r="LI43" s="1706" t="str">
        <f t="shared" ref="LI43" si="485">IF(COUNTIF($F43:$IU46,"=A.Gliwiński")&gt;0,"Z"," ")</f>
        <v xml:space="preserve"> </v>
      </c>
      <c r="LJ43" s="1706" t="str">
        <f>IF(COUNTIF($F43:$IU46,"=K.Kiejdo")&gt;0,"Z"," ")</f>
        <v xml:space="preserve"> </v>
      </c>
      <c r="LK43" s="1706" t="str">
        <f>IF(COUNTIF($F43:$IU46,"=M.Kieżun")&gt;0,"Z"," ")</f>
        <v xml:space="preserve"> </v>
      </c>
      <c r="LL43" s="1706" t="str">
        <f>IF(COUNTIF($F43:$IU46,"=I.Cymańska-Kasprzyk")&gt;0,"Z"," ")</f>
        <v xml:space="preserve"> </v>
      </c>
      <c r="LM43" s="1709" t="str">
        <f>IF(COUNTIF($F43:$IU46,"=M.Choroszko")&gt;0,"Z"," ")</f>
        <v xml:space="preserve"> </v>
      </c>
      <c r="LN43" s="1709" t="str">
        <f>IF(COUNTIF($F43:$IU46,"=M.Grzyb")&gt;0,"Z"," ")</f>
        <v xml:space="preserve"> </v>
      </c>
      <c r="LO43" s="1709" t="str">
        <f>IF(COUNTIF($F43:$IU46,"=A.Muż")&gt;0,"Z"," ")</f>
        <v xml:space="preserve"> </v>
      </c>
      <c r="LP43" s="1709" t="str">
        <f>IF(COUNTIF($F43:$IU46,"=E.Kicka")&gt;0,"Z"," ")</f>
        <v xml:space="preserve"> </v>
      </c>
      <c r="LQ43" s="1706" t="str">
        <f>IF(COUNTIF($F43:$IU46,"=M.Gregorczyk")&gt;0,"Z"," ")</f>
        <v xml:space="preserve"> </v>
      </c>
      <c r="LR43" s="1706" t="str">
        <f>IF(COUNTIF($F43:$IU46,"=M.Szonert")&gt;0,"Z"," ")</f>
        <v xml:space="preserve"> </v>
      </c>
      <c r="LS43" s="1709" t="str">
        <f>IF(COUNTIF($F43:$IU46,"=E.Ciarciński")&gt;0,"Z"," ")</f>
        <v xml:space="preserve"> </v>
      </c>
      <c r="LT43" s="1709" t="str">
        <f>IF(COUNTIF($F43:$IU46,"=M.Czajka")&gt;0,"Z"," ")</f>
        <v xml:space="preserve"> </v>
      </c>
      <c r="LU43" s="1709" t="str">
        <f t="shared" ref="LU43" si="486">IF(COUNTIF($F43:$IU46,"=J.Łukaszewicz")&gt;0,"Z"," ")</f>
        <v xml:space="preserve"> </v>
      </c>
      <c r="LV43" s="1709" t="str">
        <f>IF(COUNTIF($F43:$IU46,"=K.Piotrowicz")&gt;0,"Z"," ")</f>
        <v xml:space="preserve"> </v>
      </c>
      <c r="LW43" s="1709" t="str">
        <f>IF(COUNTIF($F43:$IU46,"=A.Tychek")&gt;0,"Z"," ")</f>
        <v xml:space="preserve"> </v>
      </c>
      <c r="LX43" s="1709" t="str">
        <f>IF(COUNTIF($F43:$IU46,"=R.Sokulski")&gt;0,"Z"," ")</f>
        <v>Z</v>
      </c>
      <c r="LY43" s="1709" t="str">
        <f>IF(COUNTIF($F43:$IU46,"=S.Piotrowska")&gt;0,"Z"," ")</f>
        <v xml:space="preserve"> </v>
      </c>
      <c r="LZ43" s="1709" t="str">
        <f>IF(COUNTIF($F43:$IU46,"=J.Gregorczuk")&gt;0,"Z"," ")</f>
        <v xml:space="preserve"> </v>
      </c>
      <c r="MA43" s="1709" t="str">
        <f>IF(COUNTIF($F43:$IU46,"=A.Marciniak")&gt;0,"Z"," ")</f>
        <v xml:space="preserve"> </v>
      </c>
      <c r="MB43" s="1709" t="str">
        <f>IF(COUNTIF($F43:$IU46,"=I.Ogulewicz")&gt;0,"Z"," ")</f>
        <v xml:space="preserve"> </v>
      </c>
      <c r="MC43" s="1709" t="str">
        <f>IF(COUNTIF($F43:$IU46,"=R.Przęczek")&gt;0,"Z"," ")</f>
        <v xml:space="preserve"> </v>
      </c>
      <c r="MD43" s="1709" t="str">
        <f>IF(COUNTIF($F43:$IU46,"=D.Ławecka-Bednarska")&gt;0,"Z"," ")</f>
        <v xml:space="preserve"> </v>
      </c>
      <c r="ME43" s="1709" t="str">
        <f>IF(COUNTIF($F43:$IU46,"=K.Nossek")&gt;0,"Z"," ")</f>
        <v xml:space="preserve"> </v>
      </c>
      <c r="MF43" s="1709" t="str">
        <f>IF(COUNTIF($F43:$IU46,"=M.Lipiński")&gt;0,"Z"," ")</f>
        <v xml:space="preserve"> </v>
      </c>
      <c r="MG43" s="1706" t="str">
        <f t="shared" ref="MG43" si="487">IF(COUNTIF($F43:$IU46,"=H.Libuda")&gt;0,"Z"," ")</f>
        <v xml:space="preserve"> </v>
      </c>
      <c r="MH43" s="1706" t="str">
        <f t="shared" ref="MH43" si="488">IF(COUNTIF($F43:$IU46,"=K.Kaczmarczyk")&gt;0,"Z"," ")</f>
        <v xml:space="preserve"> </v>
      </c>
      <c r="MI43" s="1706" t="str">
        <f t="shared" ref="MI43" si="489">IF(COUNTIF($F43:$IU46,"=K.Janowicz")&gt;0,"Z"," ")</f>
        <v xml:space="preserve"> </v>
      </c>
      <c r="MJ43" s="1706" t="str">
        <f>IF(COUNTIF($F43:$IU46,"=N.Liakh")&gt;0,"Z"," ")</f>
        <v xml:space="preserve"> </v>
      </c>
      <c r="MK43" s="1709" t="str">
        <f>IF(COUNTIF($F43:$IU46,"=J.Lubkiewicz")&gt;0,"Z"," ")</f>
        <v xml:space="preserve"> </v>
      </c>
      <c r="ML43" s="1709" t="str">
        <f>IF(COUNTIF($F43:$IU46,"=I.Świca")&gt;0,"Z"," ")</f>
        <v xml:space="preserve"> </v>
      </c>
      <c r="MM43" s="1709" t="str">
        <f>IF(COUNTIF($F43:$IU46,"=H.Libuda")&gt;0,"Z"," ")</f>
        <v xml:space="preserve"> </v>
      </c>
      <c r="MN43" s="1709" t="str">
        <f>IF(COUNTIF($F43:$IU46,"=A.Jastrzębska")&gt;0,"Z"," ")</f>
        <v xml:space="preserve"> </v>
      </c>
    </row>
    <row r="44" spans="1:352" s="7" customFormat="1" ht="8.1" customHeight="1" thickBot="1">
      <c r="A44" s="1700"/>
      <c r="B44" s="1701"/>
      <c r="C44" s="1701"/>
      <c r="D44" s="1701"/>
      <c r="E44" s="1702"/>
      <c r="F44" s="128" t="s">
        <v>78</v>
      </c>
      <c r="G44" s="89" t="s">
        <v>79</v>
      </c>
      <c r="H44" s="1283"/>
      <c r="I44" s="697"/>
      <c r="J44" s="1383"/>
      <c r="K44" s="128" t="s">
        <v>78</v>
      </c>
      <c r="L44" s="89" t="s">
        <v>79</v>
      </c>
      <c r="M44" s="1283"/>
      <c r="N44" s="697"/>
      <c r="O44" s="1383"/>
      <c r="P44" s="128" t="s">
        <v>78</v>
      </c>
      <c r="Q44" s="89" t="s">
        <v>79</v>
      </c>
      <c r="R44" s="1283"/>
      <c r="S44" s="697"/>
      <c r="T44" s="1383"/>
      <c r="U44" s="128" t="s">
        <v>78</v>
      </c>
      <c r="V44" s="89" t="s">
        <v>79</v>
      </c>
      <c r="W44" s="1283"/>
      <c r="X44" s="697"/>
      <c r="Y44" s="1383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3"/>
      <c r="AJ44" s="128" t="s">
        <v>78</v>
      </c>
      <c r="AK44" s="89" t="s">
        <v>79</v>
      </c>
      <c r="AL44" s="206"/>
      <c r="AM44" s="141"/>
      <c r="AN44" s="1373"/>
      <c r="AO44" s="128" t="s">
        <v>78</v>
      </c>
      <c r="AP44" s="89" t="s">
        <v>79</v>
      </c>
      <c r="AQ44" s="1469"/>
      <c r="AR44" s="495"/>
      <c r="AS44" s="1385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1283"/>
      <c r="BG44" s="697"/>
      <c r="BH44" s="1383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1283"/>
      <c r="BQ44" s="697"/>
      <c r="BR44" s="1383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5"/>
      <c r="CC44" s="128" t="s">
        <v>78</v>
      </c>
      <c r="CD44" s="89" t="s">
        <v>79</v>
      </c>
      <c r="CE44" s="1283"/>
      <c r="CF44" s="697"/>
      <c r="CG44" s="1383"/>
      <c r="CH44" s="128" t="s">
        <v>78</v>
      </c>
      <c r="CI44" s="89" t="s">
        <v>79</v>
      </c>
      <c r="CJ44" s="558"/>
      <c r="CK44" s="476"/>
      <c r="CL44" s="1385"/>
      <c r="CM44" s="128" t="s">
        <v>78</v>
      </c>
      <c r="CN44" s="89" t="s">
        <v>79</v>
      </c>
      <c r="CO44" s="1283"/>
      <c r="CP44" s="697"/>
      <c r="CQ44" s="1383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1283"/>
      <c r="DE44" s="697"/>
      <c r="DF44" s="1383"/>
      <c r="DG44" s="128" t="s">
        <v>78</v>
      </c>
      <c r="DH44" s="89" t="s">
        <v>79</v>
      </c>
      <c r="DI44" s="343"/>
      <c r="DJ44" s="344"/>
      <c r="DK44" s="1474"/>
      <c r="DL44" s="128" t="s">
        <v>78</v>
      </c>
      <c r="DM44" s="89" t="s">
        <v>79</v>
      </c>
      <c r="DN44" s="343"/>
      <c r="DO44" s="344"/>
      <c r="DP44" s="1474"/>
      <c r="DQ44" s="128" t="s">
        <v>78</v>
      </c>
      <c r="DR44" s="386" t="s">
        <v>79</v>
      </c>
      <c r="DS44" s="1283"/>
      <c r="DT44" s="697"/>
      <c r="DU44" s="1383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1283"/>
      <c r="ED44" s="697"/>
      <c r="EE44" s="1383"/>
      <c r="EF44" s="259" t="s">
        <v>78</v>
      </c>
      <c r="EG44" s="386" t="s">
        <v>79</v>
      </c>
      <c r="EH44" s="1283"/>
      <c r="EI44" s="697"/>
      <c r="EJ44" s="1383"/>
      <c r="EK44" s="259" t="s">
        <v>78</v>
      </c>
      <c r="EL44" s="386" t="s">
        <v>79</v>
      </c>
      <c r="EM44" s="1283"/>
      <c r="EN44" s="697"/>
      <c r="EO44" s="1383"/>
      <c r="EP44" s="128" t="s">
        <v>78</v>
      </c>
      <c r="EQ44" s="89" t="s">
        <v>79</v>
      </c>
      <c r="ER44" s="1283"/>
      <c r="ES44" s="697"/>
      <c r="ET44" s="1383"/>
      <c r="EU44" s="123" t="s">
        <v>78</v>
      </c>
      <c r="EV44" s="89" t="s">
        <v>79</v>
      </c>
      <c r="EW44" s="210"/>
      <c r="EX44" s="141"/>
      <c r="EY44" s="1373"/>
      <c r="EZ44" s="1342" t="s">
        <v>78</v>
      </c>
      <c r="FA44" s="1336" t="s">
        <v>79</v>
      </c>
      <c r="FB44" s="1337"/>
      <c r="FC44" s="1338"/>
      <c r="FD44" s="1641"/>
      <c r="FE44" s="1342" t="s">
        <v>78</v>
      </c>
      <c r="FF44" s="1336" t="s">
        <v>79</v>
      </c>
      <c r="FG44" s="1337"/>
      <c r="FH44" s="1340"/>
      <c r="FI44" s="1388"/>
      <c r="FJ44" s="1342" t="s">
        <v>78</v>
      </c>
      <c r="FK44" s="1336" t="s">
        <v>79</v>
      </c>
      <c r="FL44" s="1337"/>
      <c r="FM44" s="1338"/>
      <c r="FN44" s="1644"/>
      <c r="FO44" s="1342" t="s">
        <v>78</v>
      </c>
      <c r="FP44" s="1336" t="s">
        <v>79</v>
      </c>
      <c r="FQ44" s="1337"/>
      <c r="FR44" s="1338"/>
      <c r="FS44" s="1339"/>
      <c r="FT44" s="1342" t="s">
        <v>78</v>
      </c>
      <c r="FU44" s="1336" t="s">
        <v>79</v>
      </c>
      <c r="FV44" s="1337"/>
      <c r="FW44" s="1340"/>
      <c r="FX44" s="1388"/>
      <c r="FY44" s="1342" t="s">
        <v>78</v>
      </c>
      <c r="FZ44" s="1336" t="s">
        <v>79</v>
      </c>
      <c r="GA44" s="1337"/>
      <c r="GB44" s="1340"/>
      <c r="GC44" s="1339"/>
      <c r="GD44" s="1342" t="s">
        <v>78</v>
      </c>
      <c r="GE44" s="1341" t="s">
        <v>79</v>
      </c>
      <c r="GF44" s="1337"/>
      <c r="GG44" s="1340"/>
      <c r="GH44" s="1388"/>
      <c r="GI44" s="1342" t="s">
        <v>78</v>
      </c>
      <c r="GJ44" s="1341" t="s">
        <v>79</v>
      </c>
      <c r="GK44" s="1337"/>
      <c r="GL44" s="1338"/>
      <c r="GM44" s="1339"/>
      <c r="GN44" s="1342" t="s">
        <v>78</v>
      </c>
      <c r="GO44" s="1336" t="s">
        <v>79</v>
      </c>
      <c r="GP44" s="1337"/>
      <c r="GQ44" s="1340"/>
      <c r="GR44" s="1388"/>
      <c r="GS44" s="1342" t="s">
        <v>78</v>
      </c>
      <c r="GT44" s="1336" t="s">
        <v>79</v>
      </c>
      <c r="GU44" s="1337"/>
      <c r="GV44" s="1338"/>
      <c r="GW44" s="1390"/>
      <c r="GX44" s="600" t="s">
        <v>78</v>
      </c>
      <c r="GY44" s="601" t="s">
        <v>79</v>
      </c>
      <c r="GZ44" s="602"/>
      <c r="HA44" s="603"/>
      <c r="HB44" s="1393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3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498"/>
      <c r="HZ44" s="495"/>
      <c r="IA44" s="1378"/>
      <c r="IB44" s="128" t="s">
        <v>78</v>
      </c>
      <c r="IC44" s="89" t="s">
        <v>79</v>
      </c>
      <c r="ID44" s="498"/>
      <c r="IE44" s="495"/>
      <c r="IF44" s="1378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 t="s">
        <v>1502</v>
      </c>
      <c r="IO44" s="495" t="s">
        <v>545</v>
      </c>
      <c r="IP44" s="1378">
        <v>23</v>
      </c>
      <c r="IQ44" s="825" t="s">
        <v>78</v>
      </c>
      <c r="IR44" s="826" t="s">
        <v>79</v>
      </c>
      <c r="IS44" s="498"/>
      <c r="IT44" s="495"/>
      <c r="IU44" s="1378"/>
      <c r="IV44" s="675"/>
      <c r="IW44" s="80" t="s">
        <v>78</v>
      </c>
      <c r="IX44" s="1671"/>
      <c r="IY44" s="1671"/>
      <c r="IZ44" s="1671"/>
      <c r="JA44" s="1671"/>
      <c r="JB44" s="1671"/>
      <c r="JC44" s="1671"/>
      <c r="JD44" s="1671"/>
      <c r="JE44" s="1671"/>
      <c r="JF44" s="1671"/>
      <c r="JG44" s="1671"/>
      <c r="JH44" s="1695"/>
      <c r="JI44" s="1674"/>
      <c r="JJ44" s="1677"/>
      <c r="JK44" s="1677"/>
      <c r="JL44" s="1677"/>
      <c r="JM44" s="1680"/>
      <c r="JN44" s="1683"/>
      <c r="JO44" s="1683"/>
      <c r="JP44" s="1680"/>
      <c r="JQ44" s="1680"/>
      <c r="JR44" s="1680"/>
      <c r="JS44" s="1674"/>
      <c r="JT44" s="1674"/>
      <c r="JU44" s="1674"/>
      <c r="JV44" s="1674"/>
      <c r="JW44" s="1688"/>
      <c r="JX44" s="80" t="s">
        <v>78</v>
      </c>
      <c r="JY44" s="1691"/>
      <c r="JZ44" s="1691"/>
      <c r="KA44" s="1691"/>
      <c r="KB44" s="1691"/>
      <c r="KC44" s="1691"/>
      <c r="KD44" s="1691"/>
      <c r="KE44" s="1691"/>
      <c r="KF44" s="1691"/>
      <c r="KG44" s="1691"/>
      <c r="KH44" s="1691"/>
      <c r="KI44" s="1691"/>
      <c r="KJ44" s="1668"/>
      <c r="KK44" s="1686"/>
      <c r="KL44" s="1686"/>
      <c r="KM44" s="1686"/>
      <c r="KN44" s="1668"/>
      <c r="KO44" s="1665"/>
      <c r="KP44" s="1665"/>
      <c r="KQ44" s="1668"/>
      <c r="KR44" s="1668"/>
      <c r="KS44" s="1668"/>
      <c r="KT44" s="1668"/>
      <c r="KU44" s="1668"/>
      <c r="KV44" s="1668"/>
      <c r="KW44" s="1668"/>
      <c r="KX44" s="675"/>
      <c r="KY44" s="1688"/>
      <c r="KZ44" s="1638" t="s">
        <v>78</v>
      </c>
      <c r="LA44" s="1707"/>
      <c r="LB44" s="1709"/>
      <c r="LC44" s="1707"/>
      <c r="LD44" s="1707"/>
      <c r="LE44" s="1707"/>
      <c r="LF44" s="1707"/>
      <c r="LG44" s="1707"/>
      <c r="LH44" s="1707"/>
      <c r="LI44" s="1707"/>
      <c r="LJ44" s="1707"/>
      <c r="LK44" s="1707"/>
      <c r="LL44" s="1707"/>
      <c r="LM44" s="1709"/>
      <c r="LN44" s="1709"/>
      <c r="LO44" s="1709"/>
      <c r="LP44" s="1709"/>
      <c r="LQ44" s="1707"/>
      <c r="LR44" s="1707"/>
      <c r="LS44" s="1709"/>
      <c r="LT44" s="1709"/>
      <c r="LU44" s="1709"/>
      <c r="LV44" s="1709"/>
      <c r="LW44" s="1709"/>
      <c r="LX44" s="1709"/>
      <c r="LY44" s="1709"/>
      <c r="LZ44" s="1709"/>
      <c r="MA44" s="1709"/>
      <c r="MB44" s="1709"/>
      <c r="MC44" s="1709"/>
      <c r="MD44" s="1709"/>
      <c r="ME44" s="1709"/>
      <c r="MF44" s="1709"/>
      <c r="MG44" s="1707"/>
      <c r="MH44" s="1707"/>
      <c r="MI44" s="1707"/>
      <c r="MJ44" s="1707"/>
      <c r="MK44" s="1709"/>
      <c r="ML44" s="1709"/>
      <c r="MM44" s="1709"/>
      <c r="MN44" s="1709"/>
    </row>
    <row r="45" spans="1:352" s="7" customFormat="1" ht="8.1" customHeight="1" thickBot="1">
      <c r="A45" s="1700"/>
      <c r="B45" s="1701"/>
      <c r="C45" s="1701"/>
      <c r="D45" s="1701"/>
      <c r="E45" s="1702"/>
      <c r="F45" s="128"/>
      <c r="G45" s="89"/>
      <c r="H45" s="1283"/>
      <c r="I45" s="697"/>
      <c r="J45" s="1383"/>
      <c r="K45" s="128"/>
      <c r="L45" s="89"/>
      <c r="M45" s="1283"/>
      <c r="N45" s="697"/>
      <c r="O45" s="1383"/>
      <c r="P45" s="128"/>
      <c r="Q45" s="89"/>
      <c r="R45" s="1283"/>
      <c r="S45" s="697"/>
      <c r="T45" s="1383"/>
      <c r="U45" s="128"/>
      <c r="V45" s="89"/>
      <c r="W45" s="1283"/>
      <c r="X45" s="697"/>
      <c r="Y45" s="1383"/>
      <c r="Z45" s="128"/>
      <c r="AA45" s="89"/>
      <c r="AB45" s="207"/>
      <c r="AC45" s="136"/>
      <c r="AD45" s="144"/>
      <c r="AE45" s="128"/>
      <c r="AF45" s="89"/>
      <c r="AG45" s="207"/>
      <c r="AH45" s="136"/>
      <c r="AI45" s="1373"/>
      <c r="AJ45" s="128"/>
      <c r="AK45" s="89"/>
      <c r="AL45" s="207"/>
      <c r="AM45" s="136"/>
      <c r="AN45" s="1373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1283"/>
      <c r="BG45" s="697"/>
      <c r="BH45" s="1383"/>
      <c r="BI45" s="123"/>
      <c r="BJ45" s="89"/>
      <c r="BK45" s="477"/>
      <c r="BL45" s="478"/>
      <c r="BM45" s="400"/>
      <c r="BN45" s="128"/>
      <c r="BO45" s="89"/>
      <c r="BP45" s="1283"/>
      <c r="BQ45" s="697"/>
      <c r="BR45" s="1383"/>
      <c r="BS45" s="128"/>
      <c r="BT45" s="89"/>
      <c r="BU45" s="133"/>
      <c r="BV45" s="155"/>
      <c r="BW45" s="144"/>
      <c r="BX45" s="128"/>
      <c r="BY45" s="89"/>
      <c r="BZ45" s="477"/>
      <c r="CA45" s="478"/>
      <c r="CB45" s="1385"/>
      <c r="CC45" s="128"/>
      <c r="CD45" s="89"/>
      <c r="CE45" s="1283"/>
      <c r="CF45" s="697"/>
      <c r="CG45" s="1383"/>
      <c r="CH45" s="128"/>
      <c r="CI45" s="89"/>
      <c r="CJ45" s="477"/>
      <c r="CK45" s="478"/>
      <c r="CL45" s="1385"/>
      <c r="CM45" s="128"/>
      <c r="CN45" s="89"/>
      <c r="CO45" s="1283"/>
      <c r="CP45" s="697"/>
      <c r="CQ45" s="1383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1283"/>
      <c r="DE45" s="697"/>
      <c r="DF45" s="1383"/>
      <c r="DG45" s="128"/>
      <c r="DH45" s="89"/>
      <c r="DI45" s="343"/>
      <c r="DJ45" s="345"/>
      <c r="DK45" s="1474"/>
      <c r="DL45" s="128"/>
      <c r="DM45" s="89"/>
      <c r="DN45" s="343"/>
      <c r="DO45" s="345"/>
      <c r="DP45" s="1474"/>
      <c r="DQ45" s="128"/>
      <c r="DR45" s="386"/>
      <c r="DS45" s="1283"/>
      <c r="DT45" s="697"/>
      <c r="DU45" s="1383"/>
      <c r="DV45" s="128"/>
      <c r="DW45" s="386"/>
      <c r="DX45" s="139"/>
      <c r="DY45" s="141"/>
      <c r="DZ45" s="144"/>
      <c r="EA45" s="128"/>
      <c r="EB45" s="89"/>
      <c r="EC45" s="1283"/>
      <c r="ED45" s="697"/>
      <c r="EE45" s="1383"/>
      <c r="EF45" s="259"/>
      <c r="EG45" s="386"/>
      <c r="EH45" s="1283"/>
      <c r="EI45" s="697"/>
      <c r="EJ45" s="1383"/>
      <c r="EK45" s="259"/>
      <c r="EL45" s="386"/>
      <c r="EM45" s="1283"/>
      <c r="EN45" s="697"/>
      <c r="EO45" s="1383"/>
      <c r="EP45" s="128"/>
      <c r="EQ45" s="89"/>
      <c r="ER45" s="1283"/>
      <c r="ES45" s="697"/>
      <c r="ET45" s="1383"/>
      <c r="EU45" s="123"/>
      <c r="EV45" s="89"/>
      <c r="EW45" s="139"/>
      <c r="EX45" s="141"/>
      <c r="EY45" s="1373"/>
      <c r="EZ45" s="1342"/>
      <c r="FA45" s="1336"/>
      <c r="FB45" s="1337"/>
      <c r="FC45" s="1343"/>
      <c r="FD45" s="1641"/>
      <c r="FE45" s="1342"/>
      <c r="FF45" s="1336"/>
      <c r="FG45" s="1337"/>
      <c r="FH45" s="1343"/>
      <c r="FI45" s="1388"/>
      <c r="FJ45" s="1342"/>
      <c r="FK45" s="1336"/>
      <c r="FL45" s="1337"/>
      <c r="FM45" s="1343"/>
      <c r="FN45" s="1388"/>
      <c r="FO45" s="1342"/>
      <c r="FP45" s="1336"/>
      <c r="FQ45" s="1337"/>
      <c r="FR45" s="1343"/>
      <c r="FS45" s="1339"/>
      <c r="FT45" s="1342"/>
      <c r="FU45" s="1336"/>
      <c r="FV45" s="1337"/>
      <c r="FW45" s="1343"/>
      <c r="FX45" s="1388"/>
      <c r="FY45" s="1342"/>
      <c r="FZ45" s="1336"/>
      <c r="GA45" s="1337"/>
      <c r="GB45" s="1343"/>
      <c r="GC45" s="1339"/>
      <c r="GD45" s="1342"/>
      <c r="GE45" s="1341"/>
      <c r="GF45" s="1337"/>
      <c r="GG45" s="1343"/>
      <c r="GH45" s="1388"/>
      <c r="GI45" s="1342"/>
      <c r="GJ45" s="1341"/>
      <c r="GK45" s="1337"/>
      <c r="GL45" s="1343"/>
      <c r="GM45" s="1339"/>
      <c r="GN45" s="1342"/>
      <c r="GO45" s="1336"/>
      <c r="GP45" s="1337"/>
      <c r="GQ45" s="1343"/>
      <c r="GR45" s="1388"/>
      <c r="GS45" s="1342"/>
      <c r="GT45" s="1336"/>
      <c r="GU45" s="1337"/>
      <c r="GV45" s="1343"/>
      <c r="GW45" s="1390"/>
      <c r="GX45" s="600"/>
      <c r="GY45" s="601"/>
      <c r="GZ45" s="602"/>
      <c r="HA45" s="603"/>
      <c r="HB45" s="1393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3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498"/>
      <c r="HZ45" s="495"/>
      <c r="IA45" s="1378"/>
      <c r="IB45" s="128"/>
      <c r="IC45" s="89"/>
      <c r="ID45" s="498"/>
      <c r="IE45" s="495"/>
      <c r="IF45" s="1378"/>
      <c r="IG45" s="128"/>
      <c r="IH45" s="89"/>
      <c r="II45" s="498"/>
      <c r="IJ45" s="495"/>
      <c r="IK45" s="144"/>
      <c r="IL45" s="128"/>
      <c r="IM45" s="89"/>
      <c r="IN45" s="498"/>
      <c r="IO45" s="495"/>
      <c r="IP45" s="1383"/>
      <c r="IQ45" s="825"/>
      <c r="IR45" s="826"/>
      <c r="IS45" s="498"/>
      <c r="IT45" s="495"/>
      <c r="IU45" s="1378"/>
      <c r="IV45" s="675"/>
      <c r="IW45" s="80"/>
      <c r="IX45" s="1671"/>
      <c r="IY45" s="1671"/>
      <c r="IZ45" s="1671"/>
      <c r="JA45" s="1671"/>
      <c r="JB45" s="1671"/>
      <c r="JC45" s="1671"/>
      <c r="JD45" s="1671"/>
      <c r="JE45" s="1671"/>
      <c r="JF45" s="1671"/>
      <c r="JG45" s="1671"/>
      <c r="JH45" s="1695"/>
      <c r="JI45" s="1674"/>
      <c r="JJ45" s="1677"/>
      <c r="JK45" s="1677"/>
      <c r="JL45" s="1677"/>
      <c r="JM45" s="1680"/>
      <c r="JN45" s="1683"/>
      <c r="JO45" s="1683"/>
      <c r="JP45" s="1680"/>
      <c r="JQ45" s="1680"/>
      <c r="JR45" s="1680"/>
      <c r="JS45" s="1674"/>
      <c r="JT45" s="1674"/>
      <c r="JU45" s="1674"/>
      <c r="JV45" s="1674"/>
      <c r="JW45" s="1688"/>
      <c r="JX45" s="80"/>
      <c r="JY45" s="1691"/>
      <c r="JZ45" s="1691"/>
      <c r="KA45" s="1691"/>
      <c r="KB45" s="1691"/>
      <c r="KC45" s="1691"/>
      <c r="KD45" s="1691"/>
      <c r="KE45" s="1691"/>
      <c r="KF45" s="1691"/>
      <c r="KG45" s="1691"/>
      <c r="KH45" s="1691"/>
      <c r="KI45" s="1691"/>
      <c r="KJ45" s="1668"/>
      <c r="KK45" s="1686"/>
      <c r="KL45" s="1686"/>
      <c r="KM45" s="1686"/>
      <c r="KN45" s="1668"/>
      <c r="KO45" s="1665"/>
      <c r="KP45" s="1665"/>
      <c r="KQ45" s="1668"/>
      <c r="KR45" s="1668"/>
      <c r="KS45" s="1668"/>
      <c r="KT45" s="1668"/>
      <c r="KU45" s="1668"/>
      <c r="KV45" s="1668"/>
      <c r="KW45" s="1668"/>
      <c r="KX45" s="675"/>
      <c r="KY45" s="1688"/>
      <c r="KZ45" s="1638"/>
      <c r="LA45" s="1707"/>
      <c r="LB45" s="1709"/>
      <c r="LC45" s="1707"/>
      <c r="LD45" s="1707"/>
      <c r="LE45" s="1707"/>
      <c r="LF45" s="1707"/>
      <c r="LG45" s="1707"/>
      <c r="LH45" s="1707"/>
      <c r="LI45" s="1707"/>
      <c r="LJ45" s="1707"/>
      <c r="LK45" s="1707"/>
      <c r="LL45" s="1707"/>
      <c r="LM45" s="1709"/>
      <c r="LN45" s="1709"/>
      <c r="LO45" s="1709"/>
      <c r="LP45" s="1709"/>
      <c r="LQ45" s="1707"/>
      <c r="LR45" s="1707"/>
      <c r="LS45" s="1709"/>
      <c r="LT45" s="1709"/>
      <c r="LU45" s="1709"/>
      <c r="LV45" s="1709"/>
      <c r="LW45" s="1709"/>
      <c r="LX45" s="1709"/>
      <c r="LY45" s="1709"/>
      <c r="LZ45" s="1709"/>
      <c r="MA45" s="1709"/>
      <c r="MB45" s="1709"/>
      <c r="MC45" s="1709"/>
      <c r="MD45" s="1709"/>
      <c r="ME45" s="1709"/>
      <c r="MF45" s="1709"/>
      <c r="MG45" s="1707"/>
      <c r="MH45" s="1707"/>
      <c r="MI45" s="1707"/>
      <c r="MJ45" s="1707"/>
      <c r="MK45" s="1709"/>
      <c r="ML45" s="1709"/>
      <c r="MM45" s="1709"/>
      <c r="MN45" s="1709"/>
    </row>
    <row r="46" spans="1:352" s="7" customFormat="1" ht="8.1" customHeight="1" thickBot="1">
      <c r="A46" s="1703"/>
      <c r="B46" s="1704"/>
      <c r="C46" s="1704"/>
      <c r="D46" s="1704"/>
      <c r="E46" s="1705"/>
      <c r="F46" s="126"/>
      <c r="G46" s="90"/>
      <c r="H46" s="170"/>
      <c r="I46" s="137"/>
      <c r="J46" s="1382"/>
      <c r="K46" s="126"/>
      <c r="L46" s="90"/>
      <c r="M46" s="170"/>
      <c r="N46" s="137"/>
      <c r="O46" s="1382"/>
      <c r="P46" s="126"/>
      <c r="Q46" s="90"/>
      <c r="R46" s="170"/>
      <c r="S46" s="137"/>
      <c r="T46" s="1382"/>
      <c r="U46" s="126"/>
      <c r="V46" s="90"/>
      <c r="W46" s="170"/>
      <c r="X46" s="137"/>
      <c r="Y46" s="1382"/>
      <c r="Z46" s="126"/>
      <c r="AA46" s="90"/>
      <c r="AB46" s="208"/>
      <c r="AC46" s="137"/>
      <c r="AD46" s="145"/>
      <c r="AE46" s="126"/>
      <c r="AF46" s="90"/>
      <c r="AG46" s="208"/>
      <c r="AH46" s="137"/>
      <c r="AI46" s="1380"/>
      <c r="AJ46" s="126"/>
      <c r="AK46" s="90"/>
      <c r="AL46" s="208"/>
      <c r="AM46" s="137"/>
      <c r="AN46" s="1380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70"/>
      <c r="BG46" s="137"/>
      <c r="BH46" s="1382"/>
      <c r="BI46" s="124"/>
      <c r="BJ46" s="90"/>
      <c r="BK46" s="134"/>
      <c r="BL46" s="154"/>
      <c r="BM46" s="145"/>
      <c r="BN46" s="126"/>
      <c r="BO46" s="90"/>
      <c r="BP46" s="170"/>
      <c r="BQ46" s="137"/>
      <c r="BR46" s="1382"/>
      <c r="BS46" s="126"/>
      <c r="BT46" s="90"/>
      <c r="BU46" s="134"/>
      <c r="BV46" s="154"/>
      <c r="BW46" s="145"/>
      <c r="BX46" s="126"/>
      <c r="BY46" s="90"/>
      <c r="BZ46" s="479"/>
      <c r="CA46" s="480"/>
      <c r="CB46" s="1386"/>
      <c r="CC46" s="126"/>
      <c r="CD46" s="90"/>
      <c r="CE46" s="170"/>
      <c r="CF46" s="137"/>
      <c r="CG46" s="1382"/>
      <c r="CH46" s="126"/>
      <c r="CI46" s="90"/>
      <c r="CJ46" s="479"/>
      <c r="CK46" s="480"/>
      <c r="CL46" s="1386"/>
      <c r="CM46" s="126"/>
      <c r="CN46" s="90"/>
      <c r="CO46" s="170"/>
      <c r="CP46" s="137"/>
      <c r="CQ46" s="1382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170"/>
      <c r="DE46" s="137"/>
      <c r="DF46" s="1382"/>
      <c r="DG46" s="126"/>
      <c r="DH46" s="90"/>
      <c r="DI46" s="346"/>
      <c r="DJ46" s="347"/>
      <c r="DK46" s="1492"/>
      <c r="DL46" s="1493"/>
      <c r="DM46" s="90"/>
      <c r="DN46" s="346"/>
      <c r="DO46" s="347"/>
      <c r="DP46" s="1492"/>
      <c r="DQ46" s="126"/>
      <c r="DR46" s="393"/>
      <c r="DS46" s="170"/>
      <c r="DT46" s="137"/>
      <c r="DU46" s="1382"/>
      <c r="DV46" s="126"/>
      <c r="DW46" s="393"/>
      <c r="DX46" s="140"/>
      <c r="DY46" s="211"/>
      <c r="DZ46" s="145"/>
      <c r="EA46" s="126"/>
      <c r="EB46" s="90"/>
      <c r="EC46" s="170"/>
      <c r="ED46" s="137"/>
      <c r="EE46" s="1382"/>
      <c r="EF46" s="260"/>
      <c r="EG46" s="393"/>
      <c r="EH46" s="170"/>
      <c r="EI46" s="137"/>
      <c r="EJ46" s="1382"/>
      <c r="EK46" s="260"/>
      <c r="EL46" s="393"/>
      <c r="EM46" s="170"/>
      <c r="EN46" s="137"/>
      <c r="EO46" s="1382"/>
      <c r="EP46" s="126"/>
      <c r="EQ46" s="90"/>
      <c r="ER46" s="170"/>
      <c r="ES46" s="137"/>
      <c r="ET46" s="1382"/>
      <c r="EU46" s="124"/>
      <c r="EV46" s="90"/>
      <c r="EW46" s="140"/>
      <c r="EX46" s="211"/>
      <c r="EY46" s="1380"/>
      <c r="EZ46" s="1349"/>
      <c r="FA46" s="1350"/>
      <c r="FB46" s="1642"/>
      <c r="FC46" s="1346"/>
      <c r="FD46" s="1643"/>
      <c r="FE46" s="1349"/>
      <c r="FF46" s="1350"/>
      <c r="FG46" s="1347"/>
      <c r="FH46" s="1346"/>
      <c r="FI46" s="1389"/>
      <c r="FJ46" s="1349"/>
      <c r="FK46" s="1350"/>
      <c r="FL46" s="1347"/>
      <c r="FM46" s="1346"/>
      <c r="FN46" s="1348"/>
      <c r="FO46" s="1349"/>
      <c r="FP46" s="1350"/>
      <c r="FQ46" s="1347"/>
      <c r="FR46" s="1346"/>
      <c r="FS46" s="1348"/>
      <c r="FT46" s="1349"/>
      <c r="FU46" s="1350"/>
      <c r="FV46" s="1347"/>
      <c r="FW46" s="1346"/>
      <c r="FX46" s="1389"/>
      <c r="FY46" s="1349"/>
      <c r="FZ46" s="1350"/>
      <c r="GA46" s="1347"/>
      <c r="GB46" s="1346"/>
      <c r="GC46" s="1348"/>
      <c r="GD46" s="1349"/>
      <c r="GE46" s="1355"/>
      <c r="GF46" s="1347"/>
      <c r="GG46" s="1346"/>
      <c r="GH46" s="1389"/>
      <c r="GI46" s="1349"/>
      <c r="GJ46" s="1355"/>
      <c r="GK46" s="1347"/>
      <c r="GL46" s="1346"/>
      <c r="GM46" s="1348"/>
      <c r="GN46" s="1349"/>
      <c r="GO46" s="1350"/>
      <c r="GP46" s="1347"/>
      <c r="GQ46" s="1346"/>
      <c r="GR46" s="1389"/>
      <c r="GS46" s="1349"/>
      <c r="GT46" s="1350"/>
      <c r="GU46" s="1347"/>
      <c r="GV46" s="1346"/>
      <c r="GW46" s="1389"/>
      <c r="GX46" s="605"/>
      <c r="GY46" s="610"/>
      <c r="GZ46" s="607"/>
      <c r="HA46" s="607"/>
      <c r="HB46" s="1394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4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499"/>
      <c r="HZ46" s="499"/>
      <c r="IA46" s="1382"/>
      <c r="IB46" s="126"/>
      <c r="IC46" s="90"/>
      <c r="ID46" s="499"/>
      <c r="IE46" s="499"/>
      <c r="IF46" s="1382"/>
      <c r="IG46" s="126"/>
      <c r="IH46" s="90"/>
      <c r="II46" s="499"/>
      <c r="IJ46" s="499"/>
      <c r="IK46" s="145"/>
      <c r="IL46" s="126"/>
      <c r="IM46" s="90"/>
      <c r="IN46" s="499"/>
      <c r="IO46" s="499"/>
      <c r="IP46" s="1395"/>
      <c r="IQ46" s="827"/>
      <c r="IR46" s="830"/>
      <c r="IS46" s="499"/>
      <c r="IT46" s="499"/>
      <c r="IU46" s="1382"/>
      <c r="IV46" s="675"/>
      <c r="IW46" s="81"/>
      <c r="IX46" s="1672"/>
      <c r="IY46" s="1672"/>
      <c r="IZ46" s="1672"/>
      <c r="JA46" s="1672"/>
      <c r="JB46" s="1672"/>
      <c r="JC46" s="1672"/>
      <c r="JD46" s="1672"/>
      <c r="JE46" s="1672"/>
      <c r="JF46" s="1672"/>
      <c r="JG46" s="1672"/>
      <c r="JH46" s="1696"/>
      <c r="JI46" s="1675"/>
      <c r="JJ46" s="1678"/>
      <c r="JK46" s="1678"/>
      <c r="JL46" s="1678"/>
      <c r="JM46" s="1681"/>
      <c r="JN46" s="1684"/>
      <c r="JO46" s="1684"/>
      <c r="JP46" s="1681"/>
      <c r="JQ46" s="1681"/>
      <c r="JR46" s="1681"/>
      <c r="JS46" s="1675"/>
      <c r="JT46" s="1675"/>
      <c r="JU46" s="1675"/>
      <c r="JV46" s="1675"/>
      <c r="JW46" s="1689"/>
      <c r="JX46" s="81"/>
      <c r="JY46" s="1692"/>
      <c r="JZ46" s="1692"/>
      <c r="KA46" s="1692"/>
      <c r="KB46" s="1692"/>
      <c r="KC46" s="1692"/>
      <c r="KD46" s="1692"/>
      <c r="KE46" s="1692"/>
      <c r="KF46" s="1692"/>
      <c r="KG46" s="1692"/>
      <c r="KH46" s="1692"/>
      <c r="KI46" s="1692"/>
      <c r="KJ46" s="1669"/>
      <c r="KK46" s="1687"/>
      <c r="KL46" s="1687"/>
      <c r="KM46" s="1687"/>
      <c r="KN46" s="1669"/>
      <c r="KO46" s="1666"/>
      <c r="KP46" s="1666"/>
      <c r="KQ46" s="1669"/>
      <c r="KR46" s="1669"/>
      <c r="KS46" s="1669"/>
      <c r="KT46" s="1669"/>
      <c r="KU46" s="1669"/>
      <c r="KV46" s="1669"/>
      <c r="KW46" s="1669"/>
      <c r="KX46" s="675"/>
      <c r="KY46" s="1689"/>
      <c r="KZ46" s="159"/>
      <c r="LA46" s="1708"/>
      <c r="LB46" s="1709"/>
      <c r="LC46" s="1708"/>
      <c r="LD46" s="1708"/>
      <c r="LE46" s="1708"/>
      <c r="LF46" s="1708"/>
      <c r="LG46" s="1708"/>
      <c r="LH46" s="1708"/>
      <c r="LI46" s="1708"/>
      <c r="LJ46" s="1708"/>
      <c r="LK46" s="1708"/>
      <c r="LL46" s="1708"/>
      <c r="LM46" s="1709"/>
      <c r="LN46" s="1709"/>
      <c r="LO46" s="1709"/>
      <c r="LP46" s="1709"/>
      <c r="LQ46" s="1708"/>
      <c r="LR46" s="1708"/>
      <c r="LS46" s="1709"/>
      <c r="LT46" s="1709"/>
      <c r="LU46" s="1709"/>
      <c r="LV46" s="1709"/>
      <c r="LW46" s="1709"/>
      <c r="LX46" s="1709"/>
      <c r="LY46" s="1709"/>
      <c r="LZ46" s="1709"/>
      <c r="MA46" s="1709"/>
      <c r="MB46" s="1709"/>
      <c r="MC46" s="1709"/>
      <c r="MD46" s="1709"/>
      <c r="ME46" s="1709"/>
      <c r="MF46" s="1709"/>
      <c r="MG46" s="1708"/>
      <c r="MH46" s="1708"/>
      <c r="MI46" s="1708"/>
      <c r="MJ46" s="1708"/>
      <c r="MK46" s="1709"/>
      <c r="ML46" s="1709"/>
      <c r="MM46" s="1709"/>
      <c r="MN46" s="1709"/>
    </row>
    <row r="47" spans="1:352" s="7" customFormat="1" ht="33" customHeight="1" thickTop="1" thickBot="1">
      <c r="A47" s="183"/>
      <c r="B47" s="184"/>
      <c r="C47" s="189" t="s">
        <v>1067</v>
      </c>
      <c r="D47" s="185"/>
      <c r="E47" s="186"/>
      <c r="F47" s="183"/>
      <c r="G47" s="184"/>
      <c r="H47" s="189" t="s">
        <v>1494</v>
      </c>
      <c r="I47" s="185"/>
      <c r="J47" s="186"/>
      <c r="K47" s="183"/>
      <c r="L47" s="184"/>
      <c r="M47" s="189" t="s">
        <v>1494</v>
      </c>
      <c r="N47" s="185"/>
      <c r="O47" s="186"/>
      <c r="P47" s="183"/>
      <c r="Q47" s="184"/>
      <c r="R47" s="189" t="s">
        <v>1494</v>
      </c>
      <c r="S47" s="185"/>
      <c r="T47" s="186"/>
      <c r="U47" s="183"/>
      <c r="V47" s="184"/>
      <c r="W47" s="189" t="s">
        <v>1494</v>
      </c>
      <c r="X47" s="185"/>
      <c r="Y47" s="186"/>
      <c r="Z47" s="183"/>
      <c r="AA47" s="184"/>
      <c r="AB47" s="189" t="s">
        <v>1494</v>
      </c>
      <c r="AC47" s="185"/>
      <c r="AD47" s="186"/>
      <c r="AE47" s="183"/>
      <c r="AF47" s="184"/>
      <c r="AG47" s="189" t="s">
        <v>1494</v>
      </c>
      <c r="AH47" s="185"/>
      <c r="AI47" s="186"/>
      <c r="AJ47" s="183"/>
      <c r="AK47" s="184"/>
      <c r="AL47" s="189" t="s">
        <v>1494</v>
      </c>
      <c r="AM47" s="185"/>
      <c r="AN47" s="186"/>
      <c r="AO47" s="183"/>
      <c r="AP47" s="184"/>
      <c r="AQ47" s="189" t="s">
        <v>1494</v>
      </c>
      <c r="AR47" s="185"/>
      <c r="AS47" s="186"/>
      <c r="AT47" s="183"/>
      <c r="AU47" s="184"/>
      <c r="AV47" s="189" t="s">
        <v>1494</v>
      </c>
      <c r="AW47" s="185"/>
      <c r="AX47" s="186"/>
      <c r="AY47" s="183"/>
      <c r="AZ47" s="184"/>
      <c r="BA47" s="189" t="s">
        <v>1494</v>
      </c>
      <c r="BB47" s="185"/>
      <c r="BC47" s="186"/>
      <c r="BD47" s="183"/>
      <c r="BE47" s="184"/>
      <c r="BF47" s="189" t="s">
        <v>1494</v>
      </c>
      <c r="BG47" s="185"/>
      <c r="BH47" s="186"/>
      <c r="BI47" s="183"/>
      <c r="BJ47" s="184"/>
      <c r="BK47" s="189" t="s">
        <v>1494</v>
      </c>
      <c r="BL47" s="185"/>
      <c r="BM47" s="186"/>
      <c r="BN47" s="183"/>
      <c r="BO47" s="184"/>
      <c r="BP47" s="189" t="s">
        <v>1494</v>
      </c>
      <c r="BQ47" s="185"/>
      <c r="BR47" s="186"/>
      <c r="BS47" s="183"/>
      <c r="BT47" s="184"/>
      <c r="BU47" s="189" t="s">
        <v>1494</v>
      </c>
      <c r="BV47" s="185"/>
      <c r="BW47" s="186"/>
      <c r="BX47" s="183"/>
      <c r="BY47" s="184"/>
      <c r="BZ47" s="189" t="s">
        <v>1494</v>
      </c>
      <c r="CA47" s="185"/>
      <c r="CB47" s="186"/>
      <c r="CC47" s="183"/>
      <c r="CD47" s="184"/>
      <c r="CE47" s="189" t="s">
        <v>1494</v>
      </c>
      <c r="CF47" s="185"/>
      <c r="CG47" s="186"/>
      <c r="CH47" s="183"/>
      <c r="CI47" s="184"/>
      <c r="CJ47" s="189" t="s">
        <v>1494</v>
      </c>
      <c r="CK47" s="185"/>
      <c r="CL47" s="186"/>
      <c r="CM47" s="183"/>
      <c r="CN47" s="184"/>
      <c r="CO47" s="189" t="s">
        <v>1494</v>
      </c>
      <c r="CP47" s="185"/>
      <c r="CQ47" s="186"/>
      <c r="CR47" s="183"/>
      <c r="CS47" s="184"/>
      <c r="CT47" s="189" t="s">
        <v>1494</v>
      </c>
      <c r="CU47" s="185"/>
      <c r="CV47" s="186"/>
      <c r="CW47" s="183"/>
      <c r="CX47" s="184"/>
      <c r="CY47" s="189" t="s">
        <v>1494</v>
      </c>
      <c r="CZ47" s="185"/>
      <c r="DA47" s="186"/>
      <c r="DB47" s="183"/>
      <c r="DC47" s="184"/>
      <c r="DD47" s="189" t="s">
        <v>1494</v>
      </c>
      <c r="DE47" s="185"/>
      <c r="DF47" s="186"/>
      <c r="DG47" s="183"/>
      <c r="DH47" s="184"/>
      <c r="DI47" s="189" t="s">
        <v>1494</v>
      </c>
      <c r="DJ47" s="185"/>
      <c r="DK47" s="1494"/>
      <c r="DL47" s="1495"/>
      <c r="DM47" s="184"/>
      <c r="DN47" s="189" t="s">
        <v>1494</v>
      </c>
      <c r="DO47" s="185"/>
      <c r="DP47" s="186"/>
      <c r="DQ47" s="183"/>
      <c r="DR47" s="184"/>
      <c r="DS47" s="189" t="s">
        <v>1494</v>
      </c>
      <c r="DT47" s="185"/>
      <c r="DU47" s="186"/>
      <c r="DV47" s="183"/>
      <c r="DW47" s="184"/>
      <c r="DX47" s="189" t="s">
        <v>1494</v>
      </c>
      <c r="DY47" s="185"/>
      <c r="DZ47" s="186"/>
      <c r="EA47" s="183"/>
      <c r="EB47" s="184"/>
      <c r="EC47" s="189" t="s">
        <v>1494</v>
      </c>
      <c r="ED47" s="185"/>
      <c r="EE47" s="186"/>
      <c r="EF47" s="183"/>
      <c r="EG47" s="184"/>
      <c r="EH47" s="189" t="s">
        <v>1494</v>
      </c>
      <c r="EI47" s="185"/>
      <c r="EJ47" s="186"/>
      <c r="EK47" s="183"/>
      <c r="EL47" s="184"/>
      <c r="EM47" s="189" t="s">
        <v>1494</v>
      </c>
      <c r="EN47" s="185"/>
      <c r="EO47" s="186"/>
      <c r="EP47" s="183"/>
      <c r="EQ47" s="184"/>
      <c r="ER47" s="189" t="s">
        <v>1494</v>
      </c>
      <c r="ES47" s="185"/>
      <c r="ET47" s="186"/>
      <c r="EU47" s="183"/>
      <c r="EV47" s="184"/>
      <c r="EW47" s="189" t="s">
        <v>1494</v>
      </c>
      <c r="EX47" s="185"/>
      <c r="EY47" s="186"/>
      <c r="EZ47" s="1366"/>
      <c r="FA47" s="1367"/>
      <c r="FB47" s="1313" t="s">
        <v>1494</v>
      </c>
      <c r="FC47" s="1368"/>
      <c r="FD47" s="1369"/>
      <c r="FE47" s="1366"/>
      <c r="FF47" s="1367"/>
      <c r="FG47" s="1313" t="s">
        <v>1494</v>
      </c>
      <c r="FH47" s="1368"/>
      <c r="FI47" s="1369"/>
      <c r="FJ47" s="1366"/>
      <c r="FK47" s="1367"/>
      <c r="FL47" s="1313" t="s">
        <v>1494</v>
      </c>
      <c r="FM47" s="1368"/>
      <c r="FN47" s="1369"/>
      <c r="FO47" s="1366"/>
      <c r="FP47" s="1367"/>
      <c r="FQ47" s="1313" t="s">
        <v>1494</v>
      </c>
      <c r="FR47" s="1368"/>
      <c r="FS47" s="1369"/>
      <c r="FT47" s="1366"/>
      <c r="FU47" s="1367"/>
      <c r="FV47" s="1313" t="s">
        <v>1494</v>
      </c>
      <c r="FW47" s="1368"/>
      <c r="FX47" s="1369"/>
      <c r="FY47" s="1366"/>
      <c r="FZ47" s="1367"/>
      <c r="GA47" s="1313" t="s">
        <v>1494</v>
      </c>
      <c r="GB47" s="1368"/>
      <c r="GC47" s="1369"/>
      <c r="GD47" s="1366"/>
      <c r="GE47" s="1367"/>
      <c r="GF47" s="1313" t="s">
        <v>1494</v>
      </c>
      <c r="GG47" s="1368"/>
      <c r="GH47" s="1369"/>
      <c r="GI47" s="1366"/>
      <c r="GJ47" s="1367"/>
      <c r="GK47" s="1313" t="s">
        <v>1494</v>
      </c>
      <c r="GL47" s="1368"/>
      <c r="GM47" s="1370"/>
      <c r="GN47" s="1371"/>
      <c r="GO47" s="1367"/>
      <c r="GP47" s="1313" t="s">
        <v>1494</v>
      </c>
      <c r="GQ47" s="1368"/>
      <c r="GR47" s="1369"/>
      <c r="GS47" s="1371"/>
      <c r="GT47" s="1367"/>
      <c r="GU47" s="1313" t="s">
        <v>1494</v>
      </c>
      <c r="GV47" s="1368"/>
      <c r="GW47" s="1369"/>
      <c r="GX47" s="617"/>
      <c r="GY47" s="618"/>
      <c r="GZ47" s="587" t="s">
        <v>1494</v>
      </c>
      <c r="HA47" s="619"/>
      <c r="HB47" s="620"/>
      <c r="HC47" s="617"/>
      <c r="HD47" s="618"/>
      <c r="HE47" s="587" t="s">
        <v>1494</v>
      </c>
      <c r="HF47" s="619"/>
      <c r="HG47" s="620"/>
      <c r="HH47" s="617"/>
      <c r="HI47" s="618"/>
      <c r="HJ47" s="587" t="s">
        <v>1494</v>
      </c>
      <c r="HK47" s="619"/>
      <c r="HL47" s="620"/>
      <c r="HM47" s="183"/>
      <c r="HN47" s="184"/>
      <c r="HO47" s="189" t="s">
        <v>1494</v>
      </c>
      <c r="HP47" s="185"/>
      <c r="HQ47" s="186"/>
      <c r="HR47" s="183"/>
      <c r="HS47" s="184"/>
      <c r="HT47" s="189" t="s">
        <v>1062</v>
      </c>
      <c r="HU47" s="185"/>
      <c r="HV47" s="186"/>
      <c r="HW47" s="183"/>
      <c r="HX47" s="184"/>
      <c r="HY47" s="189" t="s">
        <v>1494</v>
      </c>
      <c r="HZ47" s="185"/>
      <c r="IA47" s="186"/>
      <c r="IB47" s="183"/>
      <c r="IC47" s="184"/>
      <c r="ID47" s="189" t="s">
        <v>1494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1494</v>
      </c>
      <c r="IO47" s="185"/>
      <c r="IP47" s="186"/>
      <c r="IQ47" s="183"/>
      <c r="IR47" s="184"/>
      <c r="IS47" s="189" t="s">
        <v>1494</v>
      </c>
      <c r="IT47" s="185"/>
      <c r="IU47" s="186"/>
      <c r="IV47" s="677"/>
      <c r="IW47" s="149" t="s">
        <v>0</v>
      </c>
      <c r="IX47" s="1656" t="s">
        <v>1481</v>
      </c>
      <c r="IY47" s="1656" t="s">
        <v>1479</v>
      </c>
      <c r="IZ47" s="1656" t="s">
        <v>1484</v>
      </c>
      <c r="JA47" s="1656" t="s">
        <v>1485</v>
      </c>
      <c r="JB47" s="1656" t="s">
        <v>1486</v>
      </c>
      <c r="JC47" s="1656" t="s">
        <v>1480</v>
      </c>
      <c r="JD47" s="1656" t="s">
        <v>1487</v>
      </c>
      <c r="JE47" s="1656" t="s">
        <v>1488</v>
      </c>
      <c r="JF47" s="532" t="s">
        <v>1048</v>
      </c>
      <c r="JG47" s="532" t="s">
        <v>1049</v>
      </c>
      <c r="JH47" s="532" t="s">
        <v>1219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656" t="s">
        <v>1481</v>
      </c>
      <c r="JZ47" s="1656" t="s">
        <v>1479</v>
      </c>
      <c r="KA47" s="1656" t="s">
        <v>1484</v>
      </c>
      <c r="KB47" s="1656" t="s">
        <v>1485</v>
      </c>
      <c r="KC47" s="1656" t="s">
        <v>1486</v>
      </c>
      <c r="KD47" s="1656" t="s">
        <v>1480</v>
      </c>
      <c r="KE47" s="1656" t="s">
        <v>1487</v>
      </c>
      <c r="KF47" s="1656" t="s">
        <v>1488</v>
      </c>
      <c r="KG47" s="532" t="s">
        <v>1048</v>
      </c>
      <c r="KH47" s="532" t="s">
        <v>1049</v>
      </c>
      <c r="KI47" s="532" t="s">
        <v>1219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710" t="s">
        <v>80</v>
      </c>
      <c r="LB47" s="1710" t="s">
        <v>1064</v>
      </c>
      <c r="LC47" s="1710" t="s">
        <v>615</v>
      </c>
      <c r="LD47" s="1710" t="s">
        <v>36</v>
      </c>
      <c r="LE47" s="1710" t="s">
        <v>23</v>
      </c>
      <c r="LF47" s="1710" t="s">
        <v>744</v>
      </c>
      <c r="LG47" s="1710" t="s">
        <v>1034</v>
      </c>
      <c r="LH47" s="1710" t="s">
        <v>543</v>
      </c>
      <c r="LI47" s="1710" t="s">
        <v>1483</v>
      </c>
      <c r="LJ47" s="1710" t="s">
        <v>597</v>
      </c>
      <c r="LK47" s="1710" t="s">
        <v>30</v>
      </c>
      <c r="LL47" s="1710" t="s">
        <v>1065</v>
      </c>
      <c r="LM47" s="1710" t="s">
        <v>112</v>
      </c>
      <c r="LN47" s="1710" t="s">
        <v>33</v>
      </c>
      <c r="LO47" s="1710" t="s">
        <v>31</v>
      </c>
      <c r="LP47" s="1710" t="s">
        <v>141</v>
      </c>
      <c r="LQ47" s="1710" t="s">
        <v>1060</v>
      </c>
      <c r="LR47" s="1710" t="s">
        <v>26</v>
      </c>
      <c r="LS47" s="1710" t="s">
        <v>34</v>
      </c>
      <c r="LT47" s="1710" t="s">
        <v>81</v>
      </c>
      <c r="LU47" s="1710" t="s">
        <v>1482</v>
      </c>
      <c r="LV47" s="1710" t="s">
        <v>1063</v>
      </c>
      <c r="LW47" s="1710" t="s">
        <v>35</v>
      </c>
      <c r="LX47" s="1710" t="s">
        <v>545</v>
      </c>
      <c r="LY47" s="1710" t="s">
        <v>77</v>
      </c>
      <c r="LZ47" s="1710" t="s">
        <v>37</v>
      </c>
      <c r="MA47" s="1710" t="s">
        <v>593</v>
      </c>
      <c r="MB47" s="1710" t="s">
        <v>544</v>
      </c>
      <c r="MC47" s="1710" t="s">
        <v>142</v>
      </c>
      <c r="MD47" s="1710" t="s">
        <v>113</v>
      </c>
      <c r="ME47" s="1710" t="s">
        <v>796</v>
      </c>
      <c r="MF47" s="1710" t="s">
        <v>114</v>
      </c>
      <c r="MG47" s="1710" t="s">
        <v>115</v>
      </c>
      <c r="MH47" s="1710" t="s">
        <v>1489</v>
      </c>
      <c r="MI47" s="1710" t="s">
        <v>1490</v>
      </c>
      <c r="MJ47" s="1710" t="s">
        <v>586</v>
      </c>
      <c r="MK47" s="1710" t="s">
        <v>134</v>
      </c>
      <c r="ML47" s="1710" t="s">
        <v>795</v>
      </c>
      <c r="MM47" s="1710" t="s">
        <v>115</v>
      </c>
      <c r="MN47" s="1710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496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8" t="s">
        <v>0</v>
      </c>
      <c r="FA48" s="1319" t="s">
        <v>1</v>
      </c>
      <c r="FB48" s="1320" t="s">
        <v>2</v>
      </c>
      <c r="FC48" s="1321" t="s">
        <v>3</v>
      </c>
      <c r="FD48" s="1322" t="s">
        <v>4</v>
      </c>
      <c r="FE48" s="1318" t="s">
        <v>0</v>
      </c>
      <c r="FF48" s="1319" t="s">
        <v>1</v>
      </c>
      <c r="FG48" s="1320"/>
      <c r="FH48" s="1321"/>
      <c r="FI48" s="1322"/>
      <c r="FJ48" s="1318" t="s">
        <v>0</v>
      </c>
      <c r="FK48" s="1319" t="s">
        <v>1</v>
      </c>
      <c r="FL48" s="1320"/>
      <c r="FM48" s="1321"/>
      <c r="FN48" s="1322"/>
      <c r="FO48" s="1318" t="s">
        <v>0</v>
      </c>
      <c r="FP48" s="1319" t="s">
        <v>1</v>
      </c>
      <c r="FQ48" s="1320" t="s">
        <v>2</v>
      </c>
      <c r="FR48" s="1321" t="s">
        <v>3</v>
      </c>
      <c r="FS48" s="1322" t="s">
        <v>4</v>
      </c>
      <c r="FT48" s="1318" t="s">
        <v>0</v>
      </c>
      <c r="FU48" s="1319" t="s">
        <v>1</v>
      </c>
      <c r="FV48" s="1320"/>
      <c r="FW48" s="1321"/>
      <c r="FX48" s="1322"/>
      <c r="FY48" s="1318" t="s">
        <v>0</v>
      </c>
      <c r="FZ48" s="1319" t="s">
        <v>1</v>
      </c>
      <c r="GA48" s="1320" t="s">
        <v>2</v>
      </c>
      <c r="GB48" s="1321" t="s">
        <v>3</v>
      </c>
      <c r="GC48" s="1322" t="s">
        <v>4</v>
      </c>
      <c r="GD48" s="1318" t="s">
        <v>0</v>
      </c>
      <c r="GE48" s="1319" t="s">
        <v>1</v>
      </c>
      <c r="GF48" s="1320"/>
      <c r="GG48" s="1321"/>
      <c r="GH48" s="1322"/>
      <c r="GI48" s="1318" t="s">
        <v>0</v>
      </c>
      <c r="GJ48" s="1319" t="s">
        <v>1</v>
      </c>
      <c r="GK48" s="1320" t="s">
        <v>2</v>
      </c>
      <c r="GL48" s="1321" t="s">
        <v>3</v>
      </c>
      <c r="GM48" s="1372" t="s">
        <v>4</v>
      </c>
      <c r="GN48" s="1319" t="s">
        <v>0</v>
      </c>
      <c r="GO48" s="1319" t="s">
        <v>1</v>
      </c>
      <c r="GP48" s="1320"/>
      <c r="GQ48" s="1321"/>
      <c r="GR48" s="1322"/>
      <c r="GS48" s="1319" t="s">
        <v>0</v>
      </c>
      <c r="GT48" s="1319" t="s">
        <v>1</v>
      </c>
      <c r="GU48" s="1320" t="s">
        <v>2</v>
      </c>
      <c r="GV48" s="1321" t="s">
        <v>3</v>
      </c>
      <c r="GW48" s="1322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657"/>
      <c r="IY48" s="1657"/>
      <c r="IZ48" s="1657"/>
      <c r="JA48" s="1657"/>
      <c r="JB48" s="1657"/>
      <c r="JC48" s="1657"/>
      <c r="JD48" s="1657"/>
      <c r="JE48" s="1657"/>
      <c r="JF48" s="1657"/>
      <c r="JG48" s="1657"/>
      <c r="JH48" s="1657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657"/>
      <c r="JZ48" s="1657"/>
      <c r="KA48" s="1657"/>
      <c r="KB48" s="1657"/>
      <c r="KC48" s="1657"/>
      <c r="KD48" s="1657"/>
      <c r="KE48" s="1657"/>
      <c r="KF48" s="1657"/>
      <c r="KG48" s="1657"/>
      <c r="KH48" s="1657"/>
      <c r="KI48" s="1657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711"/>
      <c r="LB48" s="1711"/>
      <c r="LC48" s="1711"/>
      <c r="LD48" s="1711"/>
      <c r="LE48" s="1711"/>
      <c r="LF48" s="1711"/>
      <c r="LG48" s="1711"/>
      <c r="LH48" s="1711"/>
      <c r="LI48" s="1711"/>
      <c r="LJ48" s="1711"/>
      <c r="LK48" s="1711"/>
      <c r="LL48" s="1711"/>
      <c r="LM48" s="1711"/>
      <c r="LN48" s="1711"/>
      <c r="LO48" s="1711"/>
      <c r="LP48" s="1711"/>
      <c r="LQ48" s="1711"/>
      <c r="LR48" s="1711"/>
      <c r="LS48" s="1711"/>
      <c r="LT48" s="1711"/>
      <c r="LU48" s="1711"/>
      <c r="LV48" s="1711"/>
      <c r="LW48" s="1711"/>
      <c r="LX48" s="1711"/>
      <c r="LY48" s="1711"/>
      <c r="LZ48" s="1711"/>
      <c r="MA48" s="1711"/>
      <c r="MB48" s="1711"/>
      <c r="MC48" s="1711"/>
      <c r="MD48" s="1711"/>
      <c r="ME48" s="1711"/>
      <c r="MF48" s="1711"/>
      <c r="MG48" s="1711"/>
      <c r="MH48" s="1711"/>
      <c r="MI48" s="1711"/>
      <c r="MJ48" s="1711"/>
      <c r="MK48" s="1711"/>
      <c r="ML48" s="1711"/>
      <c r="MM48" s="1711"/>
      <c r="MN48" s="1710"/>
    </row>
    <row r="49" spans="1:352" s="7" customFormat="1" ht="8.1" customHeight="1" thickBot="1">
      <c r="A49" s="1697"/>
      <c r="B49" s="1698"/>
      <c r="C49" s="1698"/>
      <c r="D49" s="1698"/>
      <c r="E49" s="1699"/>
      <c r="F49" s="127"/>
      <c r="G49" s="88"/>
      <c r="H49" s="1282"/>
      <c r="I49" s="695"/>
      <c r="J49" s="1381"/>
      <c r="K49" s="127"/>
      <c r="L49" s="88"/>
      <c r="M49" s="1282"/>
      <c r="N49" s="695"/>
      <c r="O49" s="1381"/>
      <c r="P49" s="127"/>
      <c r="Q49" s="88"/>
      <c r="R49" s="1282"/>
      <c r="S49" s="695"/>
      <c r="T49" s="1381"/>
      <c r="U49" s="122"/>
      <c r="V49" s="88"/>
      <c r="W49" s="1282"/>
      <c r="X49" s="695"/>
      <c r="Y49" s="1381"/>
      <c r="Z49" s="127"/>
      <c r="AA49" s="88"/>
      <c r="AB49" s="205"/>
      <c r="AC49" s="135"/>
      <c r="AD49" s="143"/>
      <c r="AE49" s="127"/>
      <c r="AF49" s="88"/>
      <c r="AG49" s="205"/>
      <c r="AH49" s="135"/>
      <c r="AI49" s="1379"/>
      <c r="AJ49" s="127"/>
      <c r="AK49" s="88"/>
      <c r="AL49" s="1282"/>
      <c r="AM49" s="695"/>
      <c r="AN49" s="1381"/>
      <c r="AO49" s="122"/>
      <c r="AP49" s="88"/>
      <c r="AQ49" s="1468"/>
      <c r="AR49" s="695"/>
      <c r="AS49" s="397"/>
      <c r="AT49" s="127"/>
      <c r="AU49" s="88"/>
      <c r="AV49" s="1468"/>
      <c r="AW49" s="695"/>
      <c r="AX49" s="397"/>
      <c r="AY49" s="127"/>
      <c r="AZ49" s="88"/>
      <c r="BA49" s="429"/>
      <c r="BB49" s="209"/>
      <c r="BC49" s="143"/>
      <c r="BD49" s="122"/>
      <c r="BE49" s="88"/>
      <c r="BF49" s="1282"/>
      <c r="BG49" s="695"/>
      <c r="BH49" s="1381"/>
      <c r="BI49" s="122"/>
      <c r="BJ49" s="88"/>
      <c r="BK49" s="1282"/>
      <c r="BL49" s="695"/>
      <c r="BM49" s="1381"/>
      <c r="BN49" s="122"/>
      <c r="BO49" s="88"/>
      <c r="BP49" s="1282"/>
      <c r="BQ49" s="695"/>
      <c r="BR49" s="1381"/>
      <c r="BS49" s="127"/>
      <c r="BT49" s="88"/>
      <c r="BU49" s="205"/>
      <c r="BV49" s="135"/>
      <c r="BW49" s="348"/>
      <c r="BX49" s="398"/>
      <c r="BY49" s="399"/>
      <c r="BZ49" s="396"/>
      <c r="CA49" s="481"/>
      <c r="CB49" s="1384"/>
      <c r="CC49" s="122"/>
      <c r="CD49" s="88"/>
      <c r="CE49" s="1282"/>
      <c r="CF49" s="695"/>
      <c r="CG49" s="1381"/>
      <c r="CH49" s="122"/>
      <c r="CI49" s="88"/>
      <c r="CJ49" s="396"/>
      <c r="CK49" s="481"/>
      <c r="CL49" s="1384"/>
      <c r="CM49" s="127"/>
      <c r="CN49" s="88"/>
      <c r="CO49" s="1282"/>
      <c r="CP49" s="695"/>
      <c r="CQ49" s="1381"/>
      <c r="CR49" s="122"/>
      <c r="CS49" s="88"/>
      <c r="CT49" s="1282"/>
      <c r="CU49" s="695"/>
      <c r="CV49" s="1381"/>
      <c r="CW49" s="127"/>
      <c r="CX49" s="88"/>
      <c r="CY49" s="396"/>
      <c r="CZ49" s="481"/>
      <c r="DA49" s="143"/>
      <c r="DB49" s="127"/>
      <c r="DC49" s="88"/>
      <c r="DD49" s="1282"/>
      <c r="DE49" s="695"/>
      <c r="DF49" s="1381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1282"/>
      <c r="DT49" s="695"/>
      <c r="DU49" s="1381"/>
      <c r="DV49" s="122"/>
      <c r="DW49" s="110"/>
      <c r="DX49" s="396"/>
      <c r="DY49" s="481"/>
      <c r="DZ49" s="143"/>
      <c r="EA49" s="127"/>
      <c r="EB49" s="88"/>
      <c r="EC49" s="1282"/>
      <c r="ED49" s="695"/>
      <c r="EE49" s="1381"/>
      <c r="EF49" s="258"/>
      <c r="EG49" s="88"/>
      <c r="EH49" s="1282"/>
      <c r="EI49" s="695"/>
      <c r="EJ49" s="1381"/>
      <c r="EK49" s="258"/>
      <c r="EL49" s="110"/>
      <c r="EM49" s="1282"/>
      <c r="EN49" s="695"/>
      <c r="EO49" s="1381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4"/>
      <c r="FA49" s="1327"/>
      <c r="FB49" s="1328"/>
      <c r="FC49" s="1329"/>
      <c r="FD49" s="1640"/>
      <c r="FE49" s="1326"/>
      <c r="FF49" s="1327"/>
      <c r="FG49" s="1328"/>
      <c r="FH49" s="1329"/>
      <c r="FI49" s="1387"/>
      <c r="FJ49" s="1334"/>
      <c r="FK49" s="1327"/>
      <c r="FL49" s="1328"/>
      <c r="FM49" s="1329"/>
      <c r="FN49" s="1331"/>
      <c r="FO49" s="1334"/>
      <c r="FP49" s="1327"/>
      <c r="FQ49" s="1328"/>
      <c r="FR49" s="1329"/>
      <c r="FS49" s="1331"/>
      <c r="FT49" s="1334"/>
      <c r="FU49" s="1327"/>
      <c r="FV49" s="1328"/>
      <c r="FW49" s="1329"/>
      <c r="FX49" s="1387"/>
      <c r="FY49" s="1334"/>
      <c r="FZ49" s="1327"/>
      <c r="GA49" s="1328"/>
      <c r="GB49" s="1329"/>
      <c r="GC49" s="1331"/>
      <c r="GD49" s="1326"/>
      <c r="GE49" s="1333"/>
      <c r="GF49" s="1328"/>
      <c r="GG49" s="1329"/>
      <c r="GH49" s="1387"/>
      <c r="GI49" s="1326"/>
      <c r="GJ49" s="1333"/>
      <c r="GK49" s="1330"/>
      <c r="GL49" s="1329"/>
      <c r="GM49" s="1387"/>
      <c r="GN49" s="1334"/>
      <c r="GO49" s="1327"/>
      <c r="GP49" s="1328"/>
      <c r="GQ49" s="1329"/>
      <c r="GR49" s="1387"/>
      <c r="GS49" s="1326"/>
      <c r="GT49" s="1333"/>
      <c r="GU49" s="1328"/>
      <c r="GV49" s="1329"/>
      <c r="GW49" s="1391"/>
      <c r="GX49" s="595"/>
      <c r="GY49" s="596"/>
      <c r="GZ49" s="1737"/>
      <c r="HA49" s="1738"/>
      <c r="HB49" s="1392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2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496"/>
      <c r="HZ49" s="497"/>
      <c r="IA49" s="1381"/>
      <c r="IB49" s="127"/>
      <c r="IC49" s="88"/>
      <c r="ID49" s="496"/>
      <c r="IE49" s="497"/>
      <c r="IF49" s="1381"/>
      <c r="IG49" s="122"/>
      <c r="IH49" s="88"/>
      <c r="II49" s="496"/>
      <c r="IJ49" s="497"/>
      <c r="IK49" s="143"/>
      <c r="IL49" s="127"/>
      <c r="IM49" s="88"/>
      <c r="IN49" s="496"/>
      <c r="IO49" s="497"/>
      <c r="IP49" s="1381"/>
      <c r="IQ49" s="823"/>
      <c r="IR49" s="824"/>
      <c r="IS49" s="496"/>
      <c r="IT49" s="497"/>
      <c r="IU49" s="1381"/>
      <c r="IV49" s="675"/>
      <c r="IW49" s="79"/>
      <c r="IX49" s="1670">
        <f>COUNTIF($F49:$IU52,"=CSB 13")</f>
        <v>0</v>
      </c>
      <c r="IY49" s="1670">
        <f>COUNTIF($F49:$IU52,"=CSB 16")</f>
        <v>0</v>
      </c>
      <c r="IZ49" s="1670">
        <f t="shared" ref="IZ49" si="490">COUNTIF($F49:$IU52,"=CSB 24")</f>
        <v>0</v>
      </c>
      <c r="JA49" s="1670">
        <f t="shared" ref="JA49" si="491">COUNTIF($F49:$IU52,"=CSB 23")</f>
        <v>0</v>
      </c>
      <c r="JB49" s="1670">
        <f t="shared" ref="JB49" si="492">COUNTIF($F49:$IU52,"=CSB 3")</f>
        <v>0</v>
      </c>
      <c r="JC49" s="1670">
        <f t="shared" ref="JC49" si="493">COUNTIF($F49:$IU52,"=CSB 4")</f>
        <v>0</v>
      </c>
      <c r="JD49" s="1670">
        <f t="shared" ref="JD49" si="494">COUNTIF($F49:$IU52,"=CSB 5")</f>
        <v>0</v>
      </c>
      <c r="JE49" s="1670">
        <f t="shared" ref="JE49" si="495">COUNTIF($F49:$IU52,"=CSB 28")</f>
        <v>0</v>
      </c>
      <c r="JF49" s="1670">
        <f t="shared" ref="JF49" si="496">COUNTIF($F49:$IU52,"B1")</f>
        <v>0</v>
      </c>
      <c r="JG49" s="1670">
        <f t="shared" ref="JG49" si="497">COUNTIF($F49:$IU52,"B2")</f>
        <v>0</v>
      </c>
      <c r="JH49" s="1670">
        <f t="shared" ref="JH49" si="498">COUNTIF($F49:$IU52,"B4")</f>
        <v>0</v>
      </c>
      <c r="JI49" s="1673">
        <f t="shared" ref="JI49" si="499">COUNTIF($F49:$IU52,"11")</f>
        <v>0</v>
      </c>
      <c r="JJ49" s="1676">
        <f t="shared" ref="JJ49" si="500">COUNTIF($F49:$IU52,"13")</f>
        <v>0</v>
      </c>
      <c r="JK49" s="1676">
        <f t="shared" ref="JK49" si="501">COUNTIF($F49:$IU52,"=14")</f>
        <v>0</v>
      </c>
      <c r="JL49" s="1676">
        <f t="shared" ref="JL49" si="502">COUNTIF($F49:$IU52,"=16")</f>
        <v>0</v>
      </c>
      <c r="JM49" s="1679">
        <f t="shared" ref="JM49" si="503">COUNTIF($F49:$IU52,"=22")</f>
        <v>0</v>
      </c>
      <c r="JN49" s="1682">
        <f t="shared" ref="JN49" si="504">COUNTIF($F49:$IU52,"=23")</f>
        <v>1</v>
      </c>
      <c r="JO49" s="1682">
        <f t="shared" ref="JO49" si="505">COUNTIF($F49:$IU52,"=24")</f>
        <v>0</v>
      </c>
      <c r="JP49" s="1679">
        <f t="shared" ref="JP49" si="506">COUNTIF($F49:$IU52,"=25")</f>
        <v>0</v>
      </c>
      <c r="JQ49" s="1679">
        <f t="shared" ref="JQ49" si="507">COUNTIF($F49:$IU52,"=26")</f>
        <v>0</v>
      </c>
      <c r="JR49" s="1679">
        <f t="shared" ref="JR49" si="508">COUNTIF($F49:$IU52,"=31")</f>
        <v>0</v>
      </c>
      <c r="JS49" s="1679">
        <f t="shared" ref="JS49" si="509">COUNTIF($F49:$IU52,"=32")</f>
        <v>0</v>
      </c>
      <c r="JT49" s="1673">
        <f t="shared" ref="JT49" si="510">COUNTIF($F49:$IU52,"=34")</f>
        <v>0</v>
      </c>
      <c r="JU49" s="1673">
        <f t="shared" ref="JU49" si="511">COUNTIF($F49:$IU52,"=35")</f>
        <v>0</v>
      </c>
      <c r="JV49" s="1673">
        <f t="shared" ref="JV49" si="512">COUNTIF($F49:$IU52,"=36")</f>
        <v>0</v>
      </c>
      <c r="JW49" s="1693">
        <f>COUNTIF($F49:$JO52,"=34")</f>
        <v>0</v>
      </c>
      <c r="JX49" s="79"/>
      <c r="JY49" s="1690" t="str">
        <f>IF(COUNTIF($F49:$IU52,"=CSB 13")&gt;0,"X"," ")</f>
        <v xml:space="preserve"> </v>
      </c>
      <c r="JZ49" s="1690" t="str">
        <f t="shared" ref="JZ49" si="513">IF(COUNTIF($F49:$IU52,"=CSB 16")&gt;0,"X"," ")</f>
        <v xml:space="preserve"> </v>
      </c>
      <c r="KA49" s="1690" t="str">
        <f t="shared" ref="KA49" si="514">IF(COUNTIF($F49:$IU52,"=CSB 24")&gt;0,"X"," ")</f>
        <v xml:space="preserve"> </v>
      </c>
      <c r="KB49" s="1690" t="str">
        <f t="shared" ref="KB49:KB85" si="515">IF(COUNTIF($F49:$IU52,"=CSB 23")&gt;0,"X"," ")</f>
        <v xml:space="preserve"> </v>
      </c>
      <c r="KC49" s="1690" t="str">
        <f t="shared" ref="KC49" si="516">IF(COUNTIF($F49:$IU52,"=CSB 3")&gt;0,"X"," ")</f>
        <v xml:space="preserve"> </v>
      </c>
      <c r="KD49" s="1690" t="str">
        <f t="shared" ref="KD49" si="517">IF(COUNTIF($F49:$IU52,"=CSB 4")&gt;0,"X"," ")</f>
        <v xml:space="preserve"> </v>
      </c>
      <c r="KE49" s="1690" t="str">
        <f t="shared" ref="KE49" si="518">IF(COUNTIF($F49:$IU52,"=CSB 5")&gt;0,"X"," ")</f>
        <v xml:space="preserve"> </v>
      </c>
      <c r="KF49" s="1690" t="str">
        <f t="shared" ref="KF49" si="519">IF(COUNTIF($F49:$IU52,"=CSB 28")&gt;0,"X"," ")</f>
        <v xml:space="preserve"> </v>
      </c>
      <c r="KG49" s="1690" t="str">
        <f>IF(COUNTIF($F49:$IU52,"=B1")&gt;0,"X"," ")</f>
        <v xml:space="preserve"> </v>
      </c>
      <c r="KH49" s="1690" t="str">
        <f>IF(COUNTIF($F49:$IU52,"=B2")&gt;0,"X"," ")</f>
        <v xml:space="preserve"> </v>
      </c>
      <c r="KI49" s="1690" t="str">
        <f>IF(COUNTIF($F49:$IU52,"=B4")&gt;0,"X"," ")</f>
        <v xml:space="preserve"> </v>
      </c>
      <c r="KJ49" s="1667" t="str">
        <f>IF(COUNTIF($F49:$IU52,"=11")&gt;0,"X"," ")</f>
        <v xml:space="preserve"> </v>
      </c>
      <c r="KK49" s="1685" t="str">
        <f>IF(COUNTIF($F49:$IU52,"=13")&gt;0,"X"," ")</f>
        <v xml:space="preserve"> </v>
      </c>
      <c r="KL49" s="1685" t="str">
        <f>IF(COUNTIF($F49:$IU52,"=14")&gt;0,"X"," ")</f>
        <v xml:space="preserve"> </v>
      </c>
      <c r="KM49" s="1685" t="str">
        <f>IF(COUNTIF($F49:$IU52,"=16")&gt;0,"X"," ")</f>
        <v xml:space="preserve"> </v>
      </c>
      <c r="KN49" s="1667" t="str">
        <f>IF(COUNTIF($F49:$IU52,"=22")&gt;0,"X"," ")</f>
        <v xml:space="preserve"> </v>
      </c>
      <c r="KO49" s="1664" t="str">
        <f>IF(COUNTIF($F49:$IU52,"=23")&gt;0,"X"," ")</f>
        <v>X</v>
      </c>
      <c r="KP49" s="1664" t="str">
        <f>IF(COUNTIF($F49:$IU52,"=24")&gt;0,"X"," ")</f>
        <v xml:space="preserve"> </v>
      </c>
      <c r="KQ49" s="1667" t="str">
        <f>IF(COUNTIF($F49:$IU52,"=25")&gt;0,"X"," ")</f>
        <v xml:space="preserve"> </v>
      </c>
      <c r="KR49" s="1667" t="str">
        <f>IF(COUNTIF($F49:$IU52,"=26")&gt;0,"X"," ")</f>
        <v xml:space="preserve"> </v>
      </c>
      <c r="KS49" s="1667" t="str">
        <f>IF(COUNTIF($F49:$IU52,"=31")&gt;0,"X"," ")</f>
        <v xml:space="preserve"> </v>
      </c>
      <c r="KT49" s="1667" t="str">
        <f>IF(COUNTIF($F49:$IU52,"=32")&gt;0,"X"," ")</f>
        <v xml:space="preserve"> </v>
      </c>
      <c r="KU49" s="1667" t="str">
        <f>IF(COUNTIF($F49:$IU52,"=34")&gt;0,"X"," ")</f>
        <v xml:space="preserve"> </v>
      </c>
      <c r="KV49" s="1667" t="str">
        <f>IF(COUNTIF($F49:$IU52,"=35")&gt;0,"X"," ")</f>
        <v xml:space="preserve"> </v>
      </c>
      <c r="KW49" s="1667" t="str">
        <f>IF(COUNTIF($F49:$IU52,"=36")&gt;0,"X"," ")</f>
        <v xml:space="preserve"> </v>
      </c>
      <c r="KX49" s="675"/>
      <c r="KY49" s="1693">
        <f>COUNTIF($F49:$KX52,"=34")</f>
        <v>0</v>
      </c>
      <c r="KZ49" s="104"/>
      <c r="LA49" s="1706" t="str">
        <f>IF(COUNTIF($F49:$IU52,"=H.Prus")&gt;0,"Z"," ")</f>
        <v xml:space="preserve"> </v>
      </c>
      <c r="LB49" s="1709" t="str">
        <f>IF(COUNTIF($F49:$IU52,"=M.Bojarowski")&gt;0,"Z"," ")</f>
        <v xml:space="preserve"> </v>
      </c>
      <c r="LC49" s="1706" t="str">
        <f>IF(COUNTIF($F49:$IU52,"=M.Marcinkiewicz")&gt;0,"Z"," ")</f>
        <v xml:space="preserve"> </v>
      </c>
      <c r="LD49" s="1706" t="str">
        <f>IF(COUNTIF($F49:$IU52,"=K.Cis")&gt;0,"Z"," ")</f>
        <v xml:space="preserve"> </v>
      </c>
      <c r="LE49" s="1706" t="str">
        <f>IF(COUNTIF($F49:$IU52,"=Z.Tomczykowski")&gt;0,"Z"," ")</f>
        <v xml:space="preserve"> </v>
      </c>
      <c r="LF49" s="1706" t="str">
        <f>IF(COUNTIF($F49:$IU52,"=K.Choroszko")&gt;0,"Z"," ")</f>
        <v xml:space="preserve"> </v>
      </c>
      <c r="LG49" s="1706" t="str">
        <f>IF(COUNTIF($F49:$IU52,"=T.Nosowicz")&gt;0,"Z"," ")</f>
        <v xml:space="preserve"> </v>
      </c>
      <c r="LH49" s="1706" t="str">
        <f>IF(COUNTIF($F49:$IU52,"=A.Miściur-Kaszyńska")&gt;0,"Z"," ")</f>
        <v xml:space="preserve"> </v>
      </c>
      <c r="LI49" s="1706" t="str">
        <f>IF(COUNTIF($F49:$IU52,"=A.Gliwiński")&gt;0,"Z"," ")</f>
        <v xml:space="preserve"> </v>
      </c>
      <c r="LJ49" s="1706" t="str">
        <f>IF(COUNTIF($F49:$IU52,"=K.Kiejdo")&gt;0,"Z"," ")</f>
        <v xml:space="preserve"> </v>
      </c>
      <c r="LK49" s="1706" t="str">
        <f>IF(COUNTIF($F49:$IU52,"=M.Kieżun")&gt;0,"Z"," ")</f>
        <v xml:space="preserve"> </v>
      </c>
      <c r="LL49" s="1706" t="str">
        <f>IF(COUNTIF($F49:$IU52,"=I.Cymańska-Kasprzyk")&gt;0,"Z"," ")</f>
        <v xml:space="preserve"> </v>
      </c>
      <c r="LM49" s="1709" t="str">
        <f>IF(COUNTIF($F49:$IU52,"=M.Choroszko")&gt;0,"Z"," ")</f>
        <v xml:space="preserve"> </v>
      </c>
      <c r="LN49" s="1709" t="str">
        <f>IF(COUNTIF($F49:$IU52,"=M.Grzyb")&gt;0,"Z"," ")</f>
        <v xml:space="preserve"> </v>
      </c>
      <c r="LO49" s="1709" t="str">
        <f>IF(COUNTIF($F49:$IU52,"=A.Muż")&gt;0,"Z"," ")</f>
        <v xml:space="preserve"> </v>
      </c>
      <c r="LP49" s="1709" t="str">
        <f>IF(COUNTIF($F49:$IU52,"=E.Kicka")&gt;0,"Z"," ")</f>
        <v xml:space="preserve"> </v>
      </c>
      <c r="LQ49" s="1706" t="str">
        <f>IF(COUNTIF($F49:$IU52,"=M.Gregorczyk")&gt;0,"Z"," ")</f>
        <v xml:space="preserve"> </v>
      </c>
      <c r="LR49" s="1706" t="str">
        <f>IF(COUNTIF($F49:$IU52,"=M.Szonert")&gt;0,"Z"," ")</f>
        <v xml:space="preserve"> </v>
      </c>
      <c r="LS49" s="1709" t="str">
        <f>IF(COUNTIF($F49:$IU52,"=E.Ciarciński")&gt;0,"Z"," ")</f>
        <v xml:space="preserve"> </v>
      </c>
      <c r="LT49" s="1709" t="str">
        <f>IF(COUNTIF($F49:$IU52,"=M.Czajka")&gt;0,"Z"," ")</f>
        <v xml:space="preserve"> </v>
      </c>
      <c r="LU49" s="1709" t="str">
        <f>IF(COUNTIF($F49:$IU52,"=J.Łukaszewicz")&gt;0,"Z"," ")</f>
        <v xml:space="preserve"> </v>
      </c>
      <c r="LV49" s="1709" t="str">
        <f>IF(COUNTIF($F49:$IU52,"=K.Piotrowicz")&gt;0,"Z"," ")</f>
        <v xml:space="preserve"> </v>
      </c>
      <c r="LW49" s="1709" t="str">
        <f>IF(COUNTIF($F49:$IU52,"=A.Tychek")&gt;0,"Z"," ")</f>
        <v xml:space="preserve"> </v>
      </c>
      <c r="LX49" s="1709" t="str">
        <f>IF(COUNTIF($F49:$IU52,"=R.Sokulski")&gt;0,"Z"," ")</f>
        <v>Z</v>
      </c>
      <c r="LY49" s="1709" t="str">
        <f>IF(COUNTIF($F49:$IU52,"=S.Piotrowska")&gt;0,"Z"," ")</f>
        <v xml:space="preserve"> </v>
      </c>
      <c r="LZ49" s="1709" t="str">
        <f>IF(COUNTIF($F49:$IU52,"=J.Gregorczuk")&gt;0,"Z"," ")</f>
        <v xml:space="preserve"> </v>
      </c>
      <c r="MA49" s="1709" t="str">
        <f>IF(COUNTIF($F49:$IU52,"=A.Marciniak")&gt;0,"Z"," ")</f>
        <v xml:space="preserve"> </v>
      </c>
      <c r="MB49" s="1709" t="str">
        <f>IF(COUNTIF($F49:$IU52,"=I.Ogulewicz")&gt;0,"Z"," ")</f>
        <v xml:space="preserve"> </v>
      </c>
      <c r="MC49" s="1709" t="str">
        <f>IF(COUNTIF($F49:$IU52,"=R.Przęczek")&gt;0,"Z"," ")</f>
        <v xml:space="preserve"> </v>
      </c>
      <c r="MD49" s="1709" t="str">
        <f>IF(COUNTIF($F49:$IU52,"=D.Ławecka-Bednarska")&gt;0,"Z"," ")</f>
        <v xml:space="preserve"> </v>
      </c>
      <c r="ME49" s="1709" t="str">
        <f>IF(COUNTIF($F49:$IU52,"=K.Nossek")&gt;0,"Z"," ")</f>
        <v xml:space="preserve"> </v>
      </c>
      <c r="MF49" s="1709" t="str">
        <f>IF(COUNTIF($F49:$IU52,"=M.Lipiński")&gt;0,"Z"," ")</f>
        <v xml:space="preserve"> </v>
      </c>
      <c r="MG49" s="1706" t="str">
        <f>IF(COUNTIF($F49:$IU52,"=H.Libuda")&gt;0,"Z"," ")</f>
        <v xml:space="preserve"> </v>
      </c>
      <c r="MH49" s="1706" t="str">
        <f t="shared" ref="MH49" si="520">IF(COUNTIF($F49:$IU52,"=K.Kaczmarczyk")&gt;0,"Z"," ")</f>
        <v xml:space="preserve"> </v>
      </c>
      <c r="MI49" s="1706" t="str">
        <f t="shared" ref="MI49" si="521">IF(COUNTIF($F49:$IU52,"=K.Janowicz")&gt;0,"Z"," ")</f>
        <v xml:space="preserve"> </v>
      </c>
      <c r="MJ49" s="1706" t="str">
        <f>IF(COUNTIF($F49:$IU52,"=N.Liakh")&gt;0,"Z"," ")</f>
        <v xml:space="preserve"> </v>
      </c>
      <c r="MK49" s="1709" t="str">
        <f>IF(COUNTIF($F49:$IU52,"=J.Lubkiewicz")&gt;0,"Z"," ")</f>
        <v xml:space="preserve"> </v>
      </c>
      <c r="ML49" s="1709" t="str">
        <f>IF(COUNTIF($F49:$IU52,"=I.Świca")&gt;0,"Z"," ")</f>
        <v xml:space="preserve"> </v>
      </c>
      <c r="MM49" s="1709" t="str">
        <f>IF(COUNTIF($F49:$IU52,"=H.Libuda")&gt;0,"Z"," ")</f>
        <v xml:space="preserve"> </v>
      </c>
      <c r="MN49" s="1709" t="str">
        <f>IF(COUNTIF($F49:$IU52,"=A.Jastrzębska")&gt;0,"Z"," ")</f>
        <v xml:space="preserve"> </v>
      </c>
    </row>
    <row r="50" spans="1:352" s="7" customFormat="1" ht="10.5" customHeight="1" thickBot="1">
      <c r="A50" s="1700"/>
      <c r="B50" s="1701"/>
      <c r="C50" s="1701"/>
      <c r="D50" s="1701"/>
      <c r="E50" s="1702"/>
      <c r="F50" s="128" t="s">
        <v>5</v>
      </c>
      <c r="G50" s="89" t="s">
        <v>6</v>
      </c>
      <c r="H50" s="1283"/>
      <c r="I50" s="697"/>
      <c r="J50" s="1383"/>
      <c r="K50" s="128" t="s">
        <v>5</v>
      </c>
      <c r="L50" s="89" t="s">
        <v>6</v>
      </c>
      <c r="M50" s="1283"/>
      <c r="N50" s="697"/>
      <c r="O50" s="1383"/>
      <c r="P50" s="128" t="s">
        <v>5</v>
      </c>
      <c r="Q50" s="89" t="s">
        <v>6</v>
      </c>
      <c r="R50" s="1283"/>
      <c r="S50" s="697"/>
      <c r="T50" s="1383"/>
      <c r="U50" s="123" t="s">
        <v>5</v>
      </c>
      <c r="V50" s="89" t="s">
        <v>6</v>
      </c>
      <c r="W50" s="1283"/>
      <c r="X50" s="697"/>
      <c r="Y50" s="1383"/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3"/>
      <c r="AJ50" s="128" t="s">
        <v>5</v>
      </c>
      <c r="AK50" s="89" t="s">
        <v>6</v>
      </c>
      <c r="AL50" s="1283"/>
      <c r="AM50" s="697"/>
      <c r="AN50" s="1383"/>
      <c r="AO50" s="123" t="s">
        <v>5</v>
      </c>
      <c r="AP50" s="89" t="s">
        <v>6</v>
      </c>
      <c r="AQ50" s="1469"/>
      <c r="AR50" s="495"/>
      <c r="AS50" s="1385"/>
      <c r="AT50" s="128" t="s">
        <v>5</v>
      </c>
      <c r="AU50" s="89" t="s">
        <v>6</v>
      </c>
      <c r="AV50" s="1469"/>
      <c r="AW50" s="495"/>
      <c r="AX50" s="1385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1283"/>
      <c r="BG50" s="697"/>
      <c r="BH50" s="1383"/>
      <c r="BI50" s="123" t="s">
        <v>5</v>
      </c>
      <c r="BJ50" s="89" t="s">
        <v>6</v>
      </c>
      <c r="BK50" s="1283"/>
      <c r="BL50" s="697"/>
      <c r="BM50" s="1383"/>
      <c r="BN50" s="123" t="s">
        <v>5</v>
      </c>
      <c r="BO50" s="89" t="s">
        <v>6</v>
      </c>
      <c r="BP50" s="1283"/>
      <c r="BQ50" s="697"/>
      <c r="BR50" s="1383"/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5"/>
      <c r="CC50" s="123" t="s">
        <v>5</v>
      </c>
      <c r="CD50" s="89" t="s">
        <v>6</v>
      </c>
      <c r="CE50" s="1283"/>
      <c r="CF50" s="697"/>
      <c r="CG50" s="1383"/>
      <c r="CH50" s="123" t="s">
        <v>5</v>
      </c>
      <c r="CI50" s="89" t="s">
        <v>6</v>
      </c>
      <c r="CJ50" s="558"/>
      <c r="CK50" s="476"/>
      <c r="CL50" s="1385"/>
      <c r="CM50" s="128" t="s">
        <v>5</v>
      </c>
      <c r="CN50" s="89" t="s">
        <v>6</v>
      </c>
      <c r="CO50" s="1283"/>
      <c r="CP50" s="697"/>
      <c r="CQ50" s="1383"/>
      <c r="CR50" s="123" t="s">
        <v>5</v>
      </c>
      <c r="CS50" s="89" t="s">
        <v>6</v>
      </c>
      <c r="CT50" s="1283"/>
      <c r="CU50" s="697"/>
      <c r="CV50" s="1383"/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1283"/>
      <c r="DE50" s="697"/>
      <c r="DF50" s="1383"/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1283"/>
      <c r="DT50" s="697"/>
      <c r="DU50" s="1383"/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1283"/>
      <c r="ED50" s="697"/>
      <c r="EE50" s="1383"/>
      <c r="EF50" s="259" t="s">
        <v>5</v>
      </c>
      <c r="EG50" s="89" t="s">
        <v>6</v>
      </c>
      <c r="EH50" s="1283"/>
      <c r="EI50" s="697"/>
      <c r="EJ50" s="1383"/>
      <c r="EK50" s="259" t="s">
        <v>5</v>
      </c>
      <c r="EL50" s="386" t="s">
        <v>6</v>
      </c>
      <c r="EM50" s="1283"/>
      <c r="EN50" s="697"/>
      <c r="EO50" s="1383"/>
      <c r="EP50" s="259" t="s">
        <v>5</v>
      </c>
      <c r="EQ50" s="89" t="s">
        <v>6</v>
      </c>
      <c r="ER50" s="343"/>
      <c r="ES50" s="141"/>
      <c r="ET50" s="1467"/>
      <c r="EU50" s="123" t="s">
        <v>5</v>
      </c>
      <c r="EV50" s="89" t="s">
        <v>6</v>
      </c>
      <c r="EW50" s="343"/>
      <c r="EX50" s="141"/>
      <c r="EY50" s="349"/>
      <c r="EZ50" s="1342" t="s">
        <v>5</v>
      </c>
      <c r="FA50" s="1336" t="s">
        <v>6</v>
      </c>
      <c r="FB50" s="1337"/>
      <c r="FC50" s="1338"/>
      <c r="FD50" s="1641"/>
      <c r="FE50" s="1335" t="s">
        <v>5</v>
      </c>
      <c r="FF50" s="1336" t="s">
        <v>6</v>
      </c>
      <c r="FG50" s="1337"/>
      <c r="FH50" s="1340"/>
      <c r="FI50" s="1388"/>
      <c r="FJ50" s="1342" t="s">
        <v>5</v>
      </c>
      <c r="FK50" s="1336" t="s">
        <v>6</v>
      </c>
      <c r="FL50" s="1337"/>
      <c r="FM50" s="1338"/>
      <c r="FN50" s="1644"/>
      <c r="FO50" s="1342" t="s">
        <v>5</v>
      </c>
      <c r="FP50" s="1336" t="s">
        <v>6</v>
      </c>
      <c r="FQ50" s="1337"/>
      <c r="FR50" s="1338"/>
      <c r="FS50" s="1339"/>
      <c r="FT50" s="1342" t="s">
        <v>5</v>
      </c>
      <c r="FU50" s="1336" t="s">
        <v>6</v>
      </c>
      <c r="FV50" s="1337"/>
      <c r="FW50" s="1340"/>
      <c r="FX50" s="1388"/>
      <c r="FY50" s="1342" t="s">
        <v>5</v>
      </c>
      <c r="FZ50" s="1336" t="s">
        <v>6</v>
      </c>
      <c r="GA50" s="1337"/>
      <c r="GB50" s="1340"/>
      <c r="GC50" s="1339"/>
      <c r="GD50" s="1335" t="s">
        <v>5</v>
      </c>
      <c r="GE50" s="1341" t="s">
        <v>6</v>
      </c>
      <c r="GF50" s="1337"/>
      <c r="GG50" s="1340"/>
      <c r="GH50" s="1388"/>
      <c r="GI50" s="1335" t="s">
        <v>5</v>
      </c>
      <c r="GJ50" s="1341" t="s">
        <v>6</v>
      </c>
      <c r="GK50" s="1337"/>
      <c r="GL50" s="1338"/>
      <c r="GM50" s="1388"/>
      <c r="GN50" s="1342" t="s">
        <v>5</v>
      </c>
      <c r="GO50" s="1336" t="s">
        <v>6</v>
      </c>
      <c r="GP50" s="1337"/>
      <c r="GQ50" s="1340"/>
      <c r="GR50" s="1388"/>
      <c r="GS50" s="1335" t="s">
        <v>5</v>
      </c>
      <c r="GT50" s="1341" t="s">
        <v>6</v>
      </c>
      <c r="GU50" s="1337"/>
      <c r="GV50" s="1338"/>
      <c r="GW50" s="1390"/>
      <c r="GX50" s="600" t="s">
        <v>5</v>
      </c>
      <c r="GY50" s="601" t="s">
        <v>6</v>
      </c>
      <c r="GZ50" s="1739" t="s">
        <v>1502</v>
      </c>
      <c r="HA50" s="1740" t="s">
        <v>545</v>
      </c>
      <c r="HB50" s="1393">
        <v>23</v>
      </c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3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498"/>
      <c r="HZ50" s="495"/>
      <c r="IA50" s="1378"/>
      <c r="IB50" s="128" t="s">
        <v>5</v>
      </c>
      <c r="IC50" s="89" t="s">
        <v>6</v>
      </c>
      <c r="ID50" s="498"/>
      <c r="IE50" s="495"/>
      <c r="IF50" s="1378"/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8"/>
      <c r="IQ50" s="825" t="s">
        <v>5</v>
      </c>
      <c r="IR50" s="826" t="s">
        <v>6</v>
      </c>
      <c r="IS50" s="498"/>
      <c r="IT50" s="495"/>
      <c r="IU50" s="1378"/>
      <c r="IV50" s="675"/>
      <c r="IW50" s="80" t="s">
        <v>5</v>
      </c>
      <c r="IX50" s="1671"/>
      <c r="IY50" s="1671"/>
      <c r="IZ50" s="1671"/>
      <c r="JA50" s="1671"/>
      <c r="JB50" s="1671"/>
      <c r="JC50" s="1671"/>
      <c r="JD50" s="1671"/>
      <c r="JE50" s="1671"/>
      <c r="JF50" s="1671"/>
      <c r="JG50" s="1671"/>
      <c r="JH50" s="1671"/>
      <c r="JI50" s="1674"/>
      <c r="JJ50" s="1677"/>
      <c r="JK50" s="1677"/>
      <c r="JL50" s="1677"/>
      <c r="JM50" s="1680"/>
      <c r="JN50" s="1683"/>
      <c r="JO50" s="1683"/>
      <c r="JP50" s="1680"/>
      <c r="JQ50" s="1680"/>
      <c r="JR50" s="1680"/>
      <c r="JS50" s="1680"/>
      <c r="JT50" s="1674"/>
      <c r="JU50" s="1674"/>
      <c r="JV50" s="1674"/>
      <c r="JW50" s="1693"/>
      <c r="JX50" s="80" t="s">
        <v>5</v>
      </c>
      <c r="JY50" s="1691"/>
      <c r="JZ50" s="1691"/>
      <c r="KA50" s="1691"/>
      <c r="KB50" s="1691"/>
      <c r="KC50" s="1691"/>
      <c r="KD50" s="1691"/>
      <c r="KE50" s="1691"/>
      <c r="KF50" s="1691"/>
      <c r="KG50" s="1691"/>
      <c r="KH50" s="1691"/>
      <c r="KI50" s="1691"/>
      <c r="KJ50" s="1668"/>
      <c r="KK50" s="1686"/>
      <c r="KL50" s="1686"/>
      <c r="KM50" s="1686"/>
      <c r="KN50" s="1668"/>
      <c r="KO50" s="1665"/>
      <c r="KP50" s="1665"/>
      <c r="KQ50" s="1668"/>
      <c r="KR50" s="1668"/>
      <c r="KS50" s="1668"/>
      <c r="KT50" s="1668"/>
      <c r="KU50" s="1668"/>
      <c r="KV50" s="1668"/>
      <c r="KW50" s="1668"/>
      <c r="KX50" s="675"/>
      <c r="KY50" s="1693"/>
      <c r="KZ50" s="105" t="s">
        <v>5</v>
      </c>
      <c r="LA50" s="1707"/>
      <c r="LB50" s="1709"/>
      <c r="LC50" s="1707"/>
      <c r="LD50" s="1707"/>
      <c r="LE50" s="1707"/>
      <c r="LF50" s="1707"/>
      <c r="LG50" s="1707"/>
      <c r="LH50" s="1707"/>
      <c r="LI50" s="1707"/>
      <c r="LJ50" s="1707"/>
      <c r="LK50" s="1707"/>
      <c r="LL50" s="1707"/>
      <c r="LM50" s="1709"/>
      <c r="LN50" s="1709"/>
      <c r="LO50" s="1709"/>
      <c r="LP50" s="1709"/>
      <c r="LQ50" s="1707"/>
      <c r="LR50" s="1707"/>
      <c r="LS50" s="1709"/>
      <c r="LT50" s="1709"/>
      <c r="LU50" s="1709"/>
      <c r="LV50" s="1709"/>
      <c r="LW50" s="1709"/>
      <c r="LX50" s="1709"/>
      <c r="LY50" s="1709"/>
      <c r="LZ50" s="1709"/>
      <c r="MA50" s="1709"/>
      <c r="MB50" s="1709"/>
      <c r="MC50" s="1709"/>
      <c r="MD50" s="1709"/>
      <c r="ME50" s="1709"/>
      <c r="MF50" s="1709"/>
      <c r="MG50" s="1707"/>
      <c r="MH50" s="1707"/>
      <c r="MI50" s="1707"/>
      <c r="MJ50" s="1707"/>
      <c r="MK50" s="1709"/>
      <c r="ML50" s="1709"/>
      <c r="MM50" s="1709"/>
      <c r="MN50" s="1709"/>
    </row>
    <row r="51" spans="1:352" s="5" customFormat="1" ht="7.5" customHeight="1" thickBot="1">
      <c r="A51" s="1700"/>
      <c r="B51" s="1701"/>
      <c r="C51" s="1701"/>
      <c r="D51" s="1701"/>
      <c r="E51" s="1702"/>
      <c r="F51" s="128"/>
      <c r="G51" s="89"/>
      <c r="H51" s="1283"/>
      <c r="I51" s="697"/>
      <c r="J51" s="1383"/>
      <c r="K51" s="128"/>
      <c r="L51" s="89"/>
      <c r="M51" s="1283"/>
      <c r="N51" s="697"/>
      <c r="O51" s="1383"/>
      <c r="P51" s="128"/>
      <c r="Q51" s="89"/>
      <c r="R51" s="1283"/>
      <c r="S51" s="697"/>
      <c r="T51" s="1383"/>
      <c r="U51" s="123"/>
      <c r="V51" s="89"/>
      <c r="W51" s="1283"/>
      <c r="X51" s="697"/>
      <c r="Y51" s="1383"/>
      <c r="Z51" s="128"/>
      <c r="AA51" s="89"/>
      <c r="AB51" s="207"/>
      <c r="AC51" s="136"/>
      <c r="AD51" s="144"/>
      <c r="AE51" s="128"/>
      <c r="AF51" s="89"/>
      <c r="AG51" s="207"/>
      <c r="AH51" s="136"/>
      <c r="AI51" s="1373"/>
      <c r="AJ51" s="128"/>
      <c r="AK51" s="89"/>
      <c r="AL51" s="1283"/>
      <c r="AM51" s="697"/>
      <c r="AN51" s="1383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1283"/>
      <c r="BG51" s="697"/>
      <c r="BH51" s="1383"/>
      <c r="BI51" s="123"/>
      <c r="BJ51" s="89"/>
      <c r="BK51" s="1283"/>
      <c r="BL51" s="697"/>
      <c r="BM51" s="1383"/>
      <c r="BN51" s="123"/>
      <c r="BO51" s="89"/>
      <c r="BP51" s="1283"/>
      <c r="BQ51" s="697"/>
      <c r="BR51" s="1383"/>
      <c r="BS51" s="128"/>
      <c r="BT51" s="89"/>
      <c r="BU51" s="207"/>
      <c r="BV51" s="136"/>
      <c r="BW51" s="349"/>
      <c r="BX51" s="401"/>
      <c r="BY51" s="402"/>
      <c r="BZ51" s="477"/>
      <c r="CA51" s="478"/>
      <c r="CB51" s="1385"/>
      <c r="CC51" s="123"/>
      <c r="CD51" s="89"/>
      <c r="CE51" s="1283"/>
      <c r="CF51" s="697"/>
      <c r="CG51" s="1383"/>
      <c r="CH51" s="123"/>
      <c r="CI51" s="89"/>
      <c r="CJ51" s="477"/>
      <c r="CK51" s="478"/>
      <c r="CL51" s="1385"/>
      <c r="CM51" s="128"/>
      <c r="CN51" s="89"/>
      <c r="CO51" s="1283"/>
      <c r="CP51" s="697"/>
      <c r="CQ51" s="1383"/>
      <c r="CR51" s="123"/>
      <c r="CS51" s="89"/>
      <c r="CT51" s="1283"/>
      <c r="CU51" s="697"/>
      <c r="CV51" s="1383"/>
      <c r="CW51" s="128"/>
      <c r="CX51" s="89"/>
      <c r="CY51" s="477"/>
      <c r="CZ51" s="478"/>
      <c r="DA51" s="1163"/>
      <c r="DB51" s="128"/>
      <c r="DC51" s="89"/>
      <c r="DD51" s="1283"/>
      <c r="DE51" s="697"/>
      <c r="DF51" s="1383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1283"/>
      <c r="DT51" s="697"/>
      <c r="DU51" s="1383"/>
      <c r="DV51" s="123"/>
      <c r="DW51" s="386"/>
      <c r="DX51" s="477"/>
      <c r="DY51" s="483"/>
      <c r="DZ51" s="144"/>
      <c r="EA51" s="128"/>
      <c r="EB51" s="89"/>
      <c r="EC51" s="1283"/>
      <c r="ED51" s="697"/>
      <c r="EE51" s="1383"/>
      <c r="EF51" s="259"/>
      <c r="EG51" s="89"/>
      <c r="EH51" s="1283"/>
      <c r="EI51" s="697"/>
      <c r="EJ51" s="1383"/>
      <c r="EK51" s="259"/>
      <c r="EL51" s="386"/>
      <c r="EM51" s="1283"/>
      <c r="EN51" s="697"/>
      <c r="EO51" s="1383"/>
      <c r="EP51" s="259"/>
      <c r="EQ51" s="89"/>
      <c r="ER51" s="238"/>
      <c r="ES51" s="141"/>
      <c r="ET51" s="349"/>
      <c r="EU51" s="123"/>
      <c r="EV51" s="89"/>
      <c r="EW51" s="238"/>
      <c r="EX51" s="1466"/>
      <c r="EY51" s="349"/>
      <c r="EZ51" s="1342"/>
      <c r="FA51" s="1336"/>
      <c r="FB51" s="1337"/>
      <c r="FC51" s="1343"/>
      <c r="FD51" s="1641"/>
      <c r="FE51" s="1335"/>
      <c r="FF51" s="1336"/>
      <c r="FG51" s="1337"/>
      <c r="FH51" s="1343"/>
      <c r="FI51" s="1388"/>
      <c r="FJ51" s="1342"/>
      <c r="FK51" s="1336"/>
      <c r="FL51" s="1337"/>
      <c r="FM51" s="1343"/>
      <c r="FN51" s="1388"/>
      <c r="FO51" s="1342"/>
      <c r="FP51" s="1336"/>
      <c r="FQ51" s="1337"/>
      <c r="FR51" s="1343"/>
      <c r="FS51" s="1339"/>
      <c r="FT51" s="1342"/>
      <c r="FU51" s="1336"/>
      <c r="FV51" s="1337"/>
      <c r="FW51" s="1343"/>
      <c r="FX51" s="1388"/>
      <c r="FY51" s="1342"/>
      <c r="FZ51" s="1336"/>
      <c r="GA51" s="1337"/>
      <c r="GB51" s="1343"/>
      <c r="GC51" s="1339"/>
      <c r="GD51" s="1335"/>
      <c r="GE51" s="1341"/>
      <c r="GF51" s="1337"/>
      <c r="GG51" s="1343"/>
      <c r="GH51" s="1388"/>
      <c r="GI51" s="1335"/>
      <c r="GJ51" s="1341"/>
      <c r="GK51" s="1337"/>
      <c r="GL51" s="1343"/>
      <c r="GM51" s="1388"/>
      <c r="GN51" s="1342"/>
      <c r="GO51" s="1336"/>
      <c r="GP51" s="1337"/>
      <c r="GQ51" s="1343"/>
      <c r="GR51" s="1388"/>
      <c r="GS51" s="1335"/>
      <c r="GT51" s="1341"/>
      <c r="GU51" s="1337"/>
      <c r="GV51" s="1343"/>
      <c r="GW51" s="1390"/>
      <c r="GX51" s="600"/>
      <c r="GY51" s="601"/>
      <c r="GZ51" s="1741" t="s">
        <v>1503</v>
      </c>
      <c r="HA51" s="1740"/>
      <c r="HB51" s="1393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3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498"/>
      <c r="HZ51" s="495"/>
      <c r="IA51" s="1383"/>
      <c r="IB51" s="128"/>
      <c r="IC51" s="89"/>
      <c r="ID51" s="498"/>
      <c r="IE51" s="495"/>
      <c r="IF51" s="1383"/>
      <c r="IG51" s="123"/>
      <c r="IH51" s="89"/>
      <c r="II51" s="498"/>
      <c r="IJ51" s="495"/>
      <c r="IK51" s="144"/>
      <c r="IL51" s="128"/>
      <c r="IM51" s="89"/>
      <c r="IN51" s="498"/>
      <c r="IO51" s="495"/>
      <c r="IP51" s="1383"/>
      <c r="IQ51" s="825"/>
      <c r="IR51" s="826"/>
      <c r="IS51" s="498"/>
      <c r="IT51" s="495"/>
      <c r="IU51" s="1378"/>
      <c r="IV51" s="675"/>
      <c r="IW51" s="80"/>
      <c r="IX51" s="1671"/>
      <c r="IY51" s="1671"/>
      <c r="IZ51" s="1671"/>
      <c r="JA51" s="1671"/>
      <c r="JB51" s="1671"/>
      <c r="JC51" s="1671"/>
      <c r="JD51" s="1671"/>
      <c r="JE51" s="1671"/>
      <c r="JF51" s="1671"/>
      <c r="JG51" s="1671"/>
      <c r="JH51" s="1671"/>
      <c r="JI51" s="1674"/>
      <c r="JJ51" s="1677"/>
      <c r="JK51" s="1677"/>
      <c r="JL51" s="1677"/>
      <c r="JM51" s="1680"/>
      <c r="JN51" s="1683"/>
      <c r="JO51" s="1683"/>
      <c r="JP51" s="1680"/>
      <c r="JQ51" s="1680"/>
      <c r="JR51" s="1680"/>
      <c r="JS51" s="1680"/>
      <c r="JT51" s="1674"/>
      <c r="JU51" s="1674"/>
      <c r="JV51" s="1674"/>
      <c r="JW51" s="1693"/>
      <c r="JX51" s="80"/>
      <c r="JY51" s="1691"/>
      <c r="JZ51" s="1691"/>
      <c r="KA51" s="1691"/>
      <c r="KB51" s="1691"/>
      <c r="KC51" s="1691"/>
      <c r="KD51" s="1691"/>
      <c r="KE51" s="1691"/>
      <c r="KF51" s="1691"/>
      <c r="KG51" s="1691"/>
      <c r="KH51" s="1691"/>
      <c r="KI51" s="1691"/>
      <c r="KJ51" s="1668"/>
      <c r="KK51" s="1686"/>
      <c r="KL51" s="1686"/>
      <c r="KM51" s="1686"/>
      <c r="KN51" s="1668"/>
      <c r="KO51" s="1665"/>
      <c r="KP51" s="1665"/>
      <c r="KQ51" s="1668"/>
      <c r="KR51" s="1668"/>
      <c r="KS51" s="1668"/>
      <c r="KT51" s="1668"/>
      <c r="KU51" s="1668"/>
      <c r="KV51" s="1668"/>
      <c r="KW51" s="1668"/>
      <c r="KX51" s="675"/>
      <c r="KY51" s="1693"/>
      <c r="KZ51" s="105"/>
      <c r="LA51" s="1707"/>
      <c r="LB51" s="1709"/>
      <c r="LC51" s="1707"/>
      <c r="LD51" s="1707"/>
      <c r="LE51" s="1707"/>
      <c r="LF51" s="1707"/>
      <c r="LG51" s="1707"/>
      <c r="LH51" s="1707"/>
      <c r="LI51" s="1707"/>
      <c r="LJ51" s="1707"/>
      <c r="LK51" s="1707"/>
      <c r="LL51" s="1707"/>
      <c r="LM51" s="1709"/>
      <c r="LN51" s="1709"/>
      <c r="LO51" s="1709"/>
      <c r="LP51" s="1709"/>
      <c r="LQ51" s="1707"/>
      <c r="LR51" s="1707"/>
      <c r="LS51" s="1709"/>
      <c r="LT51" s="1709"/>
      <c r="LU51" s="1709"/>
      <c r="LV51" s="1709"/>
      <c r="LW51" s="1709"/>
      <c r="LX51" s="1709"/>
      <c r="LY51" s="1709"/>
      <c r="LZ51" s="1709"/>
      <c r="MA51" s="1709"/>
      <c r="MB51" s="1709"/>
      <c r="MC51" s="1709"/>
      <c r="MD51" s="1709"/>
      <c r="ME51" s="1709"/>
      <c r="MF51" s="1709"/>
      <c r="MG51" s="1707"/>
      <c r="MH51" s="1707"/>
      <c r="MI51" s="1707"/>
      <c r="MJ51" s="1707"/>
      <c r="MK51" s="1709"/>
      <c r="ML51" s="1709"/>
      <c r="MM51" s="1709"/>
      <c r="MN51" s="1709"/>
    </row>
    <row r="52" spans="1:352" s="6" customFormat="1" ht="8.25" customHeight="1" thickBot="1">
      <c r="A52" s="1700"/>
      <c r="B52" s="1701"/>
      <c r="C52" s="1701"/>
      <c r="D52" s="1701"/>
      <c r="E52" s="1702"/>
      <c r="F52" s="126"/>
      <c r="G52" s="90"/>
      <c r="H52" s="170"/>
      <c r="I52" s="137"/>
      <c r="J52" s="1382"/>
      <c r="K52" s="126"/>
      <c r="L52" s="90"/>
      <c r="M52" s="170"/>
      <c r="N52" s="137"/>
      <c r="O52" s="1382"/>
      <c r="P52" s="126"/>
      <c r="Q52" s="90"/>
      <c r="R52" s="170"/>
      <c r="S52" s="137"/>
      <c r="T52" s="1382"/>
      <c r="U52" s="124"/>
      <c r="V52" s="109"/>
      <c r="W52" s="170"/>
      <c r="X52" s="137"/>
      <c r="Y52" s="1382"/>
      <c r="Z52" s="126"/>
      <c r="AA52" s="90"/>
      <c r="AB52" s="208"/>
      <c r="AC52" s="137"/>
      <c r="AD52" s="145"/>
      <c r="AE52" s="126"/>
      <c r="AF52" s="90"/>
      <c r="AG52" s="208"/>
      <c r="AH52" s="137"/>
      <c r="AI52" s="1380"/>
      <c r="AJ52" s="126"/>
      <c r="AK52" s="90"/>
      <c r="AL52" s="170"/>
      <c r="AM52" s="137"/>
      <c r="AN52" s="1382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170"/>
      <c r="BG52" s="137"/>
      <c r="BH52" s="1382"/>
      <c r="BI52" s="124"/>
      <c r="BJ52" s="90"/>
      <c r="BK52" s="170"/>
      <c r="BL52" s="137"/>
      <c r="BM52" s="1382"/>
      <c r="BN52" s="124"/>
      <c r="BO52" s="109"/>
      <c r="BP52" s="170"/>
      <c r="BQ52" s="137"/>
      <c r="BR52" s="1382"/>
      <c r="BS52" s="126"/>
      <c r="BT52" s="90"/>
      <c r="BU52" s="208"/>
      <c r="BV52" s="137"/>
      <c r="BW52" s="350"/>
      <c r="BX52" s="404"/>
      <c r="BY52" s="405"/>
      <c r="BZ52" s="479"/>
      <c r="CA52" s="480"/>
      <c r="CB52" s="1386"/>
      <c r="CC52" s="124"/>
      <c r="CD52" s="109"/>
      <c r="CE52" s="170"/>
      <c r="CF52" s="137"/>
      <c r="CG52" s="1382"/>
      <c r="CH52" s="124"/>
      <c r="CI52" s="109"/>
      <c r="CJ52" s="479"/>
      <c r="CK52" s="480"/>
      <c r="CL52" s="1386"/>
      <c r="CM52" s="126"/>
      <c r="CN52" s="90"/>
      <c r="CO52" s="170"/>
      <c r="CP52" s="137"/>
      <c r="CQ52" s="1382"/>
      <c r="CR52" s="124"/>
      <c r="CS52" s="109"/>
      <c r="CT52" s="170"/>
      <c r="CU52" s="137"/>
      <c r="CV52" s="1382"/>
      <c r="CW52" s="126"/>
      <c r="CX52" s="90"/>
      <c r="CY52" s="479"/>
      <c r="CZ52" s="480"/>
      <c r="DA52" s="145"/>
      <c r="DB52" s="126"/>
      <c r="DC52" s="90"/>
      <c r="DD52" s="170"/>
      <c r="DE52" s="137"/>
      <c r="DF52" s="1382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170"/>
      <c r="DT52" s="137"/>
      <c r="DU52" s="1382"/>
      <c r="DV52" s="124"/>
      <c r="DW52" s="109"/>
      <c r="DX52" s="479"/>
      <c r="DY52" s="480"/>
      <c r="DZ52" s="145"/>
      <c r="EA52" s="126"/>
      <c r="EB52" s="109"/>
      <c r="EC52" s="170"/>
      <c r="ED52" s="137"/>
      <c r="EE52" s="1382"/>
      <c r="EF52" s="260"/>
      <c r="EG52" s="109"/>
      <c r="EH52" s="170"/>
      <c r="EI52" s="137"/>
      <c r="EJ52" s="1382"/>
      <c r="EK52" s="260"/>
      <c r="EL52" s="109"/>
      <c r="EM52" s="170"/>
      <c r="EN52" s="137"/>
      <c r="EO52" s="1382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9"/>
      <c r="FA52" s="1350"/>
      <c r="FB52" s="1642"/>
      <c r="FC52" s="1346"/>
      <c r="FD52" s="1643"/>
      <c r="FE52" s="1344"/>
      <c r="FF52" s="1345"/>
      <c r="FG52" s="1347"/>
      <c r="FH52" s="1346"/>
      <c r="FI52" s="1389"/>
      <c r="FJ52" s="1349"/>
      <c r="FK52" s="1350"/>
      <c r="FL52" s="1347"/>
      <c r="FM52" s="1346"/>
      <c r="FN52" s="1348"/>
      <c r="FO52" s="1349"/>
      <c r="FP52" s="1350"/>
      <c r="FQ52" s="1347"/>
      <c r="FR52" s="1346"/>
      <c r="FS52" s="1348"/>
      <c r="FT52" s="1349"/>
      <c r="FU52" s="1350"/>
      <c r="FV52" s="1347"/>
      <c r="FW52" s="1346"/>
      <c r="FX52" s="1389"/>
      <c r="FY52" s="1349"/>
      <c r="FZ52" s="1350"/>
      <c r="GA52" s="1347"/>
      <c r="GB52" s="1346"/>
      <c r="GC52" s="1348"/>
      <c r="GD52" s="1344"/>
      <c r="GE52" s="1345"/>
      <c r="GF52" s="1347"/>
      <c r="GG52" s="1346"/>
      <c r="GH52" s="1389"/>
      <c r="GI52" s="1344"/>
      <c r="GJ52" s="1345"/>
      <c r="GK52" s="1347"/>
      <c r="GL52" s="1346"/>
      <c r="GM52" s="1389"/>
      <c r="GN52" s="1349"/>
      <c r="GO52" s="1345"/>
      <c r="GP52" s="1347"/>
      <c r="GQ52" s="1346"/>
      <c r="GR52" s="1389"/>
      <c r="GS52" s="1344"/>
      <c r="GT52" s="1345"/>
      <c r="GU52" s="1347"/>
      <c r="GV52" s="1346"/>
      <c r="GW52" s="1389"/>
      <c r="GX52" s="605"/>
      <c r="GY52" s="610"/>
      <c r="GZ52" s="1742"/>
      <c r="HA52" s="1742"/>
      <c r="HB52" s="1394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4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499"/>
      <c r="HZ52" s="499"/>
      <c r="IA52" s="1395"/>
      <c r="IB52" s="126"/>
      <c r="IC52" s="109"/>
      <c r="ID52" s="499"/>
      <c r="IE52" s="499"/>
      <c r="IF52" s="1395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5"/>
      <c r="IQ52" s="827"/>
      <c r="IR52" s="828"/>
      <c r="IS52" s="499"/>
      <c r="IT52" s="499"/>
      <c r="IU52" s="1382"/>
      <c r="IV52" s="675"/>
      <c r="IW52" s="81"/>
      <c r="IX52" s="1672"/>
      <c r="IY52" s="1672"/>
      <c r="IZ52" s="1672"/>
      <c r="JA52" s="1672"/>
      <c r="JB52" s="1672"/>
      <c r="JC52" s="1672"/>
      <c r="JD52" s="1672"/>
      <c r="JE52" s="1672"/>
      <c r="JF52" s="1672"/>
      <c r="JG52" s="1672"/>
      <c r="JH52" s="1672"/>
      <c r="JI52" s="1675"/>
      <c r="JJ52" s="1678"/>
      <c r="JK52" s="1678"/>
      <c r="JL52" s="1678"/>
      <c r="JM52" s="1681"/>
      <c r="JN52" s="1684"/>
      <c r="JO52" s="1684"/>
      <c r="JP52" s="1681"/>
      <c r="JQ52" s="1681"/>
      <c r="JR52" s="1681"/>
      <c r="JS52" s="1681"/>
      <c r="JT52" s="1675"/>
      <c r="JU52" s="1675"/>
      <c r="JV52" s="1675"/>
      <c r="JW52" s="1693"/>
      <c r="JX52" s="81"/>
      <c r="JY52" s="1692"/>
      <c r="JZ52" s="1692"/>
      <c r="KA52" s="1692"/>
      <c r="KB52" s="1692"/>
      <c r="KC52" s="1692"/>
      <c r="KD52" s="1692"/>
      <c r="KE52" s="1692"/>
      <c r="KF52" s="1692"/>
      <c r="KG52" s="1692"/>
      <c r="KH52" s="1692"/>
      <c r="KI52" s="1692"/>
      <c r="KJ52" s="1669"/>
      <c r="KK52" s="1687"/>
      <c r="KL52" s="1687"/>
      <c r="KM52" s="1687"/>
      <c r="KN52" s="1669"/>
      <c r="KO52" s="1666"/>
      <c r="KP52" s="1666"/>
      <c r="KQ52" s="1669"/>
      <c r="KR52" s="1669"/>
      <c r="KS52" s="1669"/>
      <c r="KT52" s="1669"/>
      <c r="KU52" s="1669"/>
      <c r="KV52" s="1669"/>
      <c r="KW52" s="1669"/>
      <c r="KX52" s="675"/>
      <c r="KY52" s="1693"/>
      <c r="KZ52" s="106"/>
      <c r="LA52" s="1708"/>
      <c r="LB52" s="1709"/>
      <c r="LC52" s="1708"/>
      <c r="LD52" s="1708"/>
      <c r="LE52" s="1708"/>
      <c r="LF52" s="1708"/>
      <c r="LG52" s="1708"/>
      <c r="LH52" s="1708"/>
      <c r="LI52" s="1708"/>
      <c r="LJ52" s="1708"/>
      <c r="LK52" s="1708"/>
      <c r="LL52" s="1708"/>
      <c r="LM52" s="1709"/>
      <c r="LN52" s="1709"/>
      <c r="LO52" s="1709"/>
      <c r="LP52" s="1709"/>
      <c r="LQ52" s="1708"/>
      <c r="LR52" s="1708"/>
      <c r="LS52" s="1709"/>
      <c r="LT52" s="1709"/>
      <c r="LU52" s="1709"/>
      <c r="LV52" s="1709"/>
      <c r="LW52" s="1709"/>
      <c r="LX52" s="1709"/>
      <c r="LY52" s="1709"/>
      <c r="LZ52" s="1709"/>
      <c r="MA52" s="1709"/>
      <c r="MB52" s="1709"/>
      <c r="MC52" s="1709"/>
      <c r="MD52" s="1709"/>
      <c r="ME52" s="1709"/>
      <c r="MF52" s="1709"/>
      <c r="MG52" s="1708"/>
      <c r="MH52" s="1708"/>
      <c r="MI52" s="1708"/>
      <c r="MJ52" s="1708"/>
      <c r="MK52" s="1709"/>
      <c r="ML52" s="1709"/>
      <c r="MM52" s="1709"/>
      <c r="MN52" s="1709"/>
    </row>
    <row r="53" spans="1:352" s="7" customFormat="1" ht="8.1" customHeight="1" thickBot="1">
      <c r="A53" s="1700"/>
      <c r="B53" s="1701"/>
      <c r="C53" s="1701"/>
      <c r="D53" s="1701"/>
      <c r="E53" s="1702"/>
      <c r="F53" s="127"/>
      <c r="G53" s="88"/>
      <c r="H53" s="1282"/>
      <c r="I53" s="695"/>
      <c r="J53" s="1381"/>
      <c r="K53" s="127"/>
      <c r="L53" s="88"/>
      <c r="M53" s="1282"/>
      <c r="N53" s="695"/>
      <c r="O53" s="1381"/>
      <c r="P53" s="127"/>
      <c r="Q53" s="88"/>
      <c r="R53" s="1282"/>
      <c r="S53" s="695"/>
      <c r="T53" s="1381"/>
      <c r="U53" s="122"/>
      <c r="V53" s="110"/>
      <c r="W53" s="1282"/>
      <c r="X53" s="695"/>
      <c r="Y53" s="1381"/>
      <c r="Z53" s="127"/>
      <c r="AA53" s="88"/>
      <c r="AB53" s="205"/>
      <c r="AC53" s="135"/>
      <c r="AD53" s="143"/>
      <c r="AE53" s="127"/>
      <c r="AF53" s="88"/>
      <c r="AG53" s="205"/>
      <c r="AH53" s="135"/>
      <c r="AI53" s="1379"/>
      <c r="AJ53" s="127"/>
      <c r="AK53" s="88"/>
      <c r="AL53" s="1282"/>
      <c r="AM53" s="695"/>
      <c r="AN53" s="1381"/>
      <c r="AO53" s="122"/>
      <c r="AP53" s="110"/>
      <c r="AQ53" s="1468"/>
      <c r="AR53" s="695"/>
      <c r="AS53" s="397"/>
      <c r="AT53" s="127"/>
      <c r="AU53" s="88"/>
      <c r="AV53" s="1468"/>
      <c r="AW53" s="695"/>
      <c r="AX53" s="397"/>
      <c r="AY53" s="127"/>
      <c r="AZ53" s="88"/>
      <c r="BA53" s="429"/>
      <c r="BB53" s="209"/>
      <c r="BC53" s="143"/>
      <c r="BD53" s="122"/>
      <c r="BE53" s="88"/>
      <c r="BF53" s="1282"/>
      <c r="BG53" s="695"/>
      <c r="BH53" s="1381"/>
      <c r="BI53" s="122"/>
      <c r="BJ53" s="88"/>
      <c r="BK53" s="1282"/>
      <c r="BL53" s="695"/>
      <c r="BM53" s="1381"/>
      <c r="BN53" s="122"/>
      <c r="BO53" s="110"/>
      <c r="BP53" s="1282"/>
      <c r="BQ53" s="695"/>
      <c r="BR53" s="1381"/>
      <c r="BS53" s="127"/>
      <c r="BT53" s="88"/>
      <c r="BU53" s="205"/>
      <c r="BV53" s="135"/>
      <c r="BW53" s="348"/>
      <c r="BX53" s="398"/>
      <c r="BY53" s="406"/>
      <c r="BZ53" s="396"/>
      <c r="CA53" s="481"/>
      <c r="CB53" s="1384"/>
      <c r="CC53" s="122"/>
      <c r="CD53" s="110"/>
      <c r="CE53" s="1282"/>
      <c r="CF53" s="695"/>
      <c r="CG53" s="1381"/>
      <c r="CH53" s="122"/>
      <c r="CI53" s="110"/>
      <c r="CJ53" s="396"/>
      <c r="CK53" s="481"/>
      <c r="CL53" s="1384"/>
      <c r="CM53" s="127"/>
      <c r="CN53" s="88"/>
      <c r="CO53" s="1282"/>
      <c r="CP53" s="695"/>
      <c r="CQ53" s="1381"/>
      <c r="CR53" s="122"/>
      <c r="CS53" s="110"/>
      <c r="CT53" s="1282"/>
      <c r="CU53" s="695"/>
      <c r="CV53" s="1381"/>
      <c r="CW53" s="127"/>
      <c r="CX53" s="88"/>
      <c r="CY53" s="396"/>
      <c r="CZ53" s="481"/>
      <c r="DA53" s="143"/>
      <c r="DB53" s="127"/>
      <c r="DC53" s="88"/>
      <c r="DD53" s="1282"/>
      <c r="DE53" s="695"/>
      <c r="DF53" s="1381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1282"/>
      <c r="DT53" s="695"/>
      <c r="DU53" s="1381"/>
      <c r="DV53" s="122"/>
      <c r="DW53" s="110"/>
      <c r="DX53" s="396"/>
      <c r="DY53" s="481"/>
      <c r="DZ53" s="143"/>
      <c r="EA53" s="127"/>
      <c r="EB53" s="110"/>
      <c r="EC53" s="1282"/>
      <c r="ED53" s="695"/>
      <c r="EE53" s="1381"/>
      <c r="EF53" s="258"/>
      <c r="EG53" s="110"/>
      <c r="EH53" s="1282"/>
      <c r="EI53" s="695"/>
      <c r="EJ53" s="1381"/>
      <c r="EK53" s="258"/>
      <c r="EL53" s="110"/>
      <c r="EM53" s="1282"/>
      <c r="EN53" s="695"/>
      <c r="EO53" s="1381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4"/>
      <c r="FA53" s="1327"/>
      <c r="FB53" s="1328"/>
      <c r="FC53" s="1329"/>
      <c r="FD53" s="1640"/>
      <c r="FE53" s="1326"/>
      <c r="FF53" s="1333"/>
      <c r="FG53" s="1328"/>
      <c r="FH53" s="1329"/>
      <c r="FI53" s="1387"/>
      <c r="FJ53" s="1334"/>
      <c r="FK53" s="1327"/>
      <c r="FL53" s="1328"/>
      <c r="FM53" s="1329"/>
      <c r="FN53" s="1331"/>
      <c r="FO53" s="1334"/>
      <c r="FP53" s="1327"/>
      <c r="FQ53" s="1328"/>
      <c r="FR53" s="1329"/>
      <c r="FS53" s="1331"/>
      <c r="FT53" s="1334"/>
      <c r="FU53" s="1327"/>
      <c r="FV53" s="1328"/>
      <c r="FW53" s="1329"/>
      <c r="FX53" s="1387"/>
      <c r="FY53" s="1334"/>
      <c r="FZ53" s="1327"/>
      <c r="GA53" s="1328"/>
      <c r="GB53" s="1329"/>
      <c r="GC53" s="1331"/>
      <c r="GD53" s="1326"/>
      <c r="GE53" s="1333"/>
      <c r="GF53" s="1328"/>
      <c r="GG53" s="1329"/>
      <c r="GH53" s="1387"/>
      <c r="GI53" s="1326"/>
      <c r="GJ53" s="1333"/>
      <c r="GK53" s="1330"/>
      <c r="GL53" s="1329"/>
      <c r="GM53" s="1387"/>
      <c r="GN53" s="1334"/>
      <c r="GO53" s="1333"/>
      <c r="GP53" s="1328"/>
      <c r="GQ53" s="1329"/>
      <c r="GR53" s="1387"/>
      <c r="GS53" s="1326"/>
      <c r="GT53" s="1333"/>
      <c r="GU53" s="1328"/>
      <c r="GV53" s="1329"/>
      <c r="GW53" s="1391"/>
      <c r="GX53" s="595"/>
      <c r="GY53" s="596"/>
      <c r="GZ53" s="1737"/>
      <c r="HA53" s="1738"/>
      <c r="HB53" s="1392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2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496"/>
      <c r="HZ53" s="497"/>
      <c r="IA53" s="1381"/>
      <c r="IB53" s="127"/>
      <c r="IC53" s="110"/>
      <c r="ID53" s="496"/>
      <c r="IE53" s="497"/>
      <c r="IF53" s="1381"/>
      <c r="IG53" s="122"/>
      <c r="IH53" s="110"/>
      <c r="II53" s="496"/>
      <c r="IJ53" s="497"/>
      <c r="IK53" s="143"/>
      <c r="IL53" s="127"/>
      <c r="IM53" s="110"/>
      <c r="IN53" s="496"/>
      <c r="IO53" s="497"/>
      <c r="IP53" s="1381"/>
      <c r="IQ53" s="823"/>
      <c r="IR53" s="829"/>
      <c r="IS53" s="496"/>
      <c r="IT53" s="497"/>
      <c r="IU53" s="1381"/>
      <c r="IV53" s="675"/>
      <c r="IW53" s="79"/>
      <c r="IX53" s="1670">
        <f t="shared" ref="IX53" si="522">COUNTIF($F53:$IU56,"=CSB 13")</f>
        <v>0</v>
      </c>
      <c r="IY53" s="1670">
        <f t="shared" ref="IY53" si="523">COUNTIF($F53:$IU56,"=CSB 16")</f>
        <v>0</v>
      </c>
      <c r="IZ53" s="1670">
        <f t="shared" ref="IZ53" si="524">COUNTIF($F53:$IU56,"=CSB 24")</f>
        <v>0</v>
      </c>
      <c r="JA53" s="1670">
        <f t="shared" ref="JA53" si="525">COUNTIF($F53:$IU56,"=CSB 23")</f>
        <v>0</v>
      </c>
      <c r="JB53" s="1670">
        <f t="shared" ref="JB53" si="526">COUNTIF($F53:$IU56,"=CSB 3")</f>
        <v>0</v>
      </c>
      <c r="JC53" s="1670">
        <f t="shared" ref="JC53" si="527">COUNTIF($F53:$IU56,"=CSB 4")</f>
        <v>0</v>
      </c>
      <c r="JD53" s="1670">
        <f t="shared" ref="JD53" si="528">COUNTIF($F53:$IU56,"=CSB 5")</f>
        <v>0</v>
      </c>
      <c r="JE53" s="1670">
        <f t="shared" ref="JE53" si="529">COUNTIF($F53:$IU56,"=CSB 28")</f>
        <v>0</v>
      </c>
      <c r="JF53" s="1670">
        <f t="shared" ref="JF53:JF85" si="530">COUNTIF($F53:$IU56,"B1")</f>
        <v>0</v>
      </c>
      <c r="JG53" s="1670">
        <f t="shared" ref="JG53:JG85" si="531">COUNTIF($F53:$IU56,"B2")</f>
        <v>0</v>
      </c>
      <c r="JH53" s="1670">
        <f t="shared" ref="JH53:JH85" si="532">COUNTIF($F53:$IU56,"B4")</f>
        <v>0</v>
      </c>
      <c r="JI53" s="1673">
        <f t="shared" ref="JI53:JI85" si="533">COUNTIF($F53:$IU56,"11")</f>
        <v>0</v>
      </c>
      <c r="JJ53" s="1676">
        <f t="shared" ref="JJ53:JJ85" si="534">COUNTIF($F53:$IU56,"13")</f>
        <v>0</v>
      </c>
      <c r="JK53" s="1676">
        <f t="shared" ref="JK53:JK85" si="535">COUNTIF($F53:$IU56,"=14")</f>
        <v>0</v>
      </c>
      <c r="JL53" s="1676">
        <f t="shared" ref="JL53:JL85" si="536">COUNTIF($F53:$IU56,"=16")</f>
        <v>0</v>
      </c>
      <c r="JM53" s="1679">
        <f t="shared" ref="JM53:JM85" si="537">COUNTIF($F53:$IU56,"=22")</f>
        <v>0</v>
      </c>
      <c r="JN53" s="1682">
        <f t="shared" ref="JN53:JN85" si="538">COUNTIF($F53:$IU56,"=23")</f>
        <v>1</v>
      </c>
      <c r="JO53" s="1682">
        <f t="shared" ref="JO53:JO85" si="539">COUNTIF($F53:$IU56,"=24")</f>
        <v>0</v>
      </c>
      <c r="JP53" s="1679">
        <f t="shared" ref="JP53:JP85" si="540">COUNTIF($F53:$IU56,"=25")</f>
        <v>0</v>
      </c>
      <c r="JQ53" s="1679">
        <f t="shared" ref="JQ53:JQ85" si="541">COUNTIF($F53:$IU56,"=26")</f>
        <v>0</v>
      </c>
      <c r="JR53" s="1679">
        <f t="shared" ref="JR53:JR85" si="542">COUNTIF($F53:$IU56,"=31")</f>
        <v>0</v>
      </c>
      <c r="JS53" s="1679">
        <f t="shared" ref="JS53:JS85" si="543">COUNTIF($F53:$IU56,"=32")</f>
        <v>0</v>
      </c>
      <c r="JT53" s="1673">
        <f t="shared" ref="JT53:JT85" si="544">COUNTIF($F53:$IU56,"=34")</f>
        <v>0</v>
      </c>
      <c r="JU53" s="1673">
        <f t="shared" ref="JU53:JU85" si="545">COUNTIF($F53:$IU56,"=35")</f>
        <v>0</v>
      </c>
      <c r="JV53" s="1673">
        <f t="shared" ref="JV53:JV85" si="546">COUNTIF($F53:$IU56,"=36")</f>
        <v>0</v>
      </c>
      <c r="JW53" s="1693">
        <f>COUNTIF($F53:$JO56,"=34")</f>
        <v>0</v>
      </c>
      <c r="JX53" s="79"/>
      <c r="JY53" s="1690" t="str">
        <f t="shared" ref="JY53" si="547">IF(COUNTIF($F53:$IU56,"=CSB 13")&gt;0,"X"," ")</f>
        <v xml:space="preserve"> </v>
      </c>
      <c r="JZ53" s="1690" t="str">
        <f t="shared" ref="JZ53" si="548">IF(COUNTIF($F53:$IU56,"=CSB 16")&gt;0,"X"," ")</f>
        <v xml:space="preserve"> </v>
      </c>
      <c r="KA53" s="1690" t="str">
        <f t="shared" ref="KA53" si="549">IF(COUNTIF($F53:$IU56,"=CSB 24")&gt;0,"X"," ")</f>
        <v xml:space="preserve"> </v>
      </c>
      <c r="KB53" s="1690" t="str">
        <f t="shared" si="515"/>
        <v xml:space="preserve"> </v>
      </c>
      <c r="KC53" s="1690" t="str">
        <f t="shared" ref="KC53" si="550">IF(COUNTIF($F53:$IU56,"=CSB 3")&gt;0,"X"," ")</f>
        <v xml:space="preserve"> </v>
      </c>
      <c r="KD53" s="1690" t="str">
        <f t="shared" ref="KD53" si="551">IF(COUNTIF($F53:$IU56,"=CSB 4")&gt;0,"X"," ")</f>
        <v xml:space="preserve"> </v>
      </c>
      <c r="KE53" s="1690" t="str">
        <f t="shared" ref="KE53" si="552">IF(COUNTIF($F53:$IU56,"=CSB 5")&gt;0,"X"," ")</f>
        <v xml:space="preserve"> </v>
      </c>
      <c r="KF53" s="1690" t="str">
        <f t="shared" ref="KF53" si="553">IF(COUNTIF($F53:$IU56,"=CSB 28")&gt;0,"X"," ")</f>
        <v xml:space="preserve"> </v>
      </c>
      <c r="KG53" s="1690" t="str">
        <f t="shared" ref="KG53" si="554">IF(COUNTIF($F53:$IU56,"=B1")&gt;0,"X"," ")</f>
        <v xml:space="preserve"> </v>
      </c>
      <c r="KH53" s="1690" t="str">
        <f t="shared" ref="KH53" si="555">IF(COUNTIF($F53:$IU56,"=B2")&gt;0,"X"," ")</f>
        <v xml:space="preserve"> </v>
      </c>
      <c r="KI53" s="1690" t="str">
        <f t="shared" ref="KI53" si="556">IF(COUNTIF($F53:$IU56,"=B4")&gt;0,"X"," ")</f>
        <v xml:space="preserve"> </v>
      </c>
      <c r="KJ53" s="1667" t="str">
        <f t="shared" ref="KJ53" si="557">IF(COUNTIF($F53:$IU56,"=11")&gt;0,"X"," ")</f>
        <v xml:space="preserve"> </v>
      </c>
      <c r="KK53" s="1685" t="str">
        <f t="shared" ref="KK53" si="558">IF(COUNTIF($F53:$IU56,"=13")&gt;0,"X"," ")</f>
        <v xml:space="preserve"> </v>
      </c>
      <c r="KL53" s="1685" t="str">
        <f t="shared" ref="KL53" si="559">IF(COUNTIF($F53:$IU56,"=14")&gt;0,"X"," ")</f>
        <v xml:space="preserve"> </v>
      </c>
      <c r="KM53" s="1685" t="str">
        <f t="shared" ref="KM53" si="560">IF(COUNTIF($F53:$IU56,"=16")&gt;0,"X"," ")</f>
        <v xml:space="preserve"> </v>
      </c>
      <c r="KN53" s="1667" t="str">
        <f t="shared" ref="KN53" si="561">IF(COUNTIF($F53:$IU56,"=22")&gt;0,"X"," ")</f>
        <v xml:space="preserve"> </v>
      </c>
      <c r="KO53" s="1664" t="str">
        <f t="shared" ref="KO53" si="562">IF(COUNTIF($F53:$IU56,"=23")&gt;0,"X"," ")</f>
        <v>X</v>
      </c>
      <c r="KP53" s="1664" t="str">
        <f t="shared" ref="KP53" si="563">IF(COUNTIF($F53:$IU56,"=24")&gt;0,"X"," ")</f>
        <v xml:space="preserve"> </v>
      </c>
      <c r="KQ53" s="1667" t="str">
        <f t="shared" ref="KQ53" si="564">IF(COUNTIF($F53:$IU56,"=25")&gt;0,"X"," ")</f>
        <v xml:space="preserve"> </v>
      </c>
      <c r="KR53" s="1667" t="str">
        <f t="shared" ref="KR53" si="565">IF(COUNTIF($F53:$IU56,"=26")&gt;0,"X"," ")</f>
        <v xml:space="preserve"> </v>
      </c>
      <c r="KS53" s="1667" t="str">
        <f t="shared" ref="KS53" si="566">IF(COUNTIF($F53:$IU56,"=31")&gt;0,"X"," ")</f>
        <v xml:space="preserve"> </v>
      </c>
      <c r="KT53" s="1667" t="str">
        <f t="shared" ref="KT53" si="567">IF(COUNTIF($F53:$IU56,"=32")&gt;0,"X"," ")</f>
        <v xml:space="preserve"> </v>
      </c>
      <c r="KU53" s="1667" t="str">
        <f t="shared" ref="KU53" si="568">IF(COUNTIF($F53:$IU56,"=34")&gt;0,"X"," ")</f>
        <v xml:space="preserve"> </v>
      </c>
      <c r="KV53" s="1667" t="str">
        <f t="shared" ref="KV53" si="569">IF(COUNTIF($F53:$IU56,"=35")&gt;0,"X"," ")</f>
        <v xml:space="preserve"> </v>
      </c>
      <c r="KW53" s="1667" t="str">
        <f t="shared" ref="KW53" si="570">IF(COUNTIF($F53:$IU56,"=36")&gt;0,"X"," ")</f>
        <v xml:space="preserve"> </v>
      </c>
      <c r="KX53" s="675"/>
      <c r="KY53" s="1693">
        <f>COUNTIF($F53:$KX56,"=34")</f>
        <v>0</v>
      </c>
      <c r="KZ53" s="104"/>
      <c r="LA53" s="1706" t="str">
        <f>IF(COUNTIF($F53:$IU56,"=H.Prus")&gt;0,"Z"," ")</f>
        <v xml:space="preserve"> </v>
      </c>
      <c r="LB53" s="1709" t="str">
        <f>IF(COUNTIF($F53:$IU56,"=M.Bojarowski")&gt;0,"Z"," ")</f>
        <v xml:space="preserve"> </v>
      </c>
      <c r="LC53" s="1706" t="str">
        <f>IF(COUNTIF($F53:$IU56,"=M.Marcinkiewicz")&gt;0,"Z"," ")</f>
        <v xml:space="preserve"> </v>
      </c>
      <c r="LD53" s="1706" t="str">
        <f>IF(COUNTIF($F53:$IU56,"=K.Cis")&gt;0,"Z"," ")</f>
        <v xml:space="preserve"> </v>
      </c>
      <c r="LE53" s="1706" t="str">
        <f>IF(COUNTIF($F53:$IU56,"=Z.Tomczykowski")&gt;0,"Z"," ")</f>
        <v xml:space="preserve"> </v>
      </c>
      <c r="LF53" s="1706" t="str">
        <f>IF(COUNTIF($F53:$IU56,"=K.Choroszko")&gt;0,"Z"," ")</f>
        <v xml:space="preserve"> </v>
      </c>
      <c r="LG53" s="1706" t="str">
        <f>IF(COUNTIF($F53:$IU56,"=T.Nosowicz")&gt;0,"Z"," ")</f>
        <v xml:space="preserve"> </v>
      </c>
      <c r="LH53" s="1706" t="str">
        <f>IF(COUNTIF($F53:$IU56,"=A.Miściur-Kaszyńska")&gt;0,"Z"," ")</f>
        <v xml:space="preserve"> </v>
      </c>
      <c r="LI53" s="1706" t="str">
        <f t="shared" ref="LI53" si="571">IF(COUNTIF($F53:$IU56,"=A.Gliwiński")&gt;0,"Z"," ")</f>
        <v xml:space="preserve"> </v>
      </c>
      <c r="LJ53" s="1706" t="str">
        <f>IF(COUNTIF($F53:$IU56,"=K.Kiejdo")&gt;0,"Z"," ")</f>
        <v xml:space="preserve"> </v>
      </c>
      <c r="LK53" s="1706" t="str">
        <f>IF(COUNTIF($F53:$IU56,"=M.Kieżun")&gt;0,"Z"," ")</f>
        <v xml:space="preserve"> </v>
      </c>
      <c r="LL53" s="1706" t="str">
        <f>IF(COUNTIF($F53:$IU56,"=I.Cymańska-Kasprzyk")&gt;0,"Z"," ")</f>
        <v xml:space="preserve"> </v>
      </c>
      <c r="LM53" s="1709" t="str">
        <f>IF(COUNTIF($F53:$IU56,"=M.Choroszko")&gt;0,"Z"," ")</f>
        <v xml:space="preserve"> </v>
      </c>
      <c r="LN53" s="1709" t="str">
        <f>IF(COUNTIF($F53:$IU56,"=M.Grzyb")&gt;0,"Z"," ")</f>
        <v xml:space="preserve"> </v>
      </c>
      <c r="LO53" s="1709" t="str">
        <f>IF(COUNTIF($F53:$IU56,"=A.Muż")&gt;0,"Z"," ")</f>
        <v xml:space="preserve"> </v>
      </c>
      <c r="LP53" s="1709" t="str">
        <f>IF(COUNTIF($F53:$IU56,"=E.Kicka")&gt;0,"Z"," ")</f>
        <v xml:space="preserve"> </v>
      </c>
      <c r="LQ53" s="1706" t="str">
        <f>IF(COUNTIF($F53:$IU56,"=M.Gregorczyk")&gt;0,"Z"," ")</f>
        <v xml:space="preserve"> </v>
      </c>
      <c r="LR53" s="1706" t="str">
        <f>IF(COUNTIF($F53:$IU56,"=M.Szonert")&gt;0,"Z"," ")</f>
        <v xml:space="preserve"> </v>
      </c>
      <c r="LS53" s="1709" t="str">
        <f>IF(COUNTIF($F53:$IU56,"=E.Ciarciński")&gt;0,"Z"," ")</f>
        <v xml:space="preserve"> </v>
      </c>
      <c r="LT53" s="1709" t="str">
        <f>IF(COUNTIF($F53:$IU56,"=M.Czajka")&gt;0,"Z"," ")</f>
        <v xml:space="preserve"> </v>
      </c>
      <c r="LU53" s="1709" t="str">
        <f t="shared" ref="LU53" si="572">IF(COUNTIF($F53:$IU56,"=J.Łukaszewicz")&gt;0,"Z"," ")</f>
        <v xml:space="preserve"> </v>
      </c>
      <c r="LV53" s="1709" t="str">
        <f>IF(COUNTIF($F53:$IU56,"=K.Piotrowicz")&gt;0,"Z"," ")</f>
        <v xml:space="preserve"> </v>
      </c>
      <c r="LW53" s="1709" t="str">
        <f>IF(COUNTIF($F53:$IU56,"=A.Tychek")&gt;0,"Z"," ")</f>
        <v xml:space="preserve"> </v>
      </c>
      <c r="LX53" s="1709" t="str">
        <f>IF(COUNTIF($F53:$IU56,"=R.Sokulski")&gt;0,"Z"," ")</f>
        <v>Z</v>
      </c>
      <c r="LY53" s="1709" t="str">
        <f>IF(COUNTIF($F53:$IU56,"=S.Piotrowska")&gt;0,"Z"," ")</f>
        <v xml:space="preserve"> </v>
      </c>
      <c r="LZ53" s="1709" t="str">
        <f>IF(COUNTIF($F53:$IU56,"=J.Gregorczuk")&gt;0,"Z"," ")</f>
        <v xml:space="preserve"> </v>
      </c>
      <c r="MA53" s="1709" t="str">
        <f>IF(COUNTIF($F53:$IU56,"=A.Marciniak")&gt;0,"Z"," ")</f>
        <v xml:space="preserve"> </v>
      </c>
      <c r="MB53" s="1709" t="str">
        <f>IF(COUNTIF($F53:$IU56,"=I.Ogulewicz")&gt;0,"Z"," ")</f>
        <v xml:space="preserve"> </v>
      </c>
      <c r="MC53" s="1709" t="str">
        <f>IF(COUNTIF($F53:$IU56,"=R.Przęczek")&gt;0,"Z"," ")</f>
        <v xml:space="preserve"> </v>
      </c>
      <c r="MD53" s="1709" t="str">
        <f>IF(COUNTIF($F53:$IU56,"=D.Ławecka-Bednarska")&gt;0,"Z"," ")</f>
        <v xml:space="preserve"> </v>
      </c>
      <c r="ME53" s="1709" t="str">
        <f>IF(COUNTIF($F53:$IU56,"=K.Nossek")&gt;0,"Z"," ")</f>
        <v xml:space="preserve"> </v>
      </c>
      <c r="MF53" s="1709" t="str">
        <f>IF(COUNTIF($F53:$IU56,"=M.Lipiński")&gt;0,"Z"," ")</f>
        <v xml:space="preserve"> </v>
      </c>
      <c r="MG53" s="1706" t="str">
        <f t="shared" ref="MG53" si="573">IF(COUNTIF($F53:$IU56,"=H.Libuda")&gt;0,"Z"," ")</f>
        <v xml:space="preserve"> </v>
      </c>
      <c r="MH53" s="1706" t="str">
        <f t="shared" ref="MH53" si="574">IF(COUNTIF($F53:$IU56,"=K.Kaczmarczyk")&gt;0,"Z"," ")</f>
        <v xml:space="preserve"> </v>
      </c>
      <c r="MI53" s="1706" t="str">
        <f t="shared" ref="MI53" si="575">IF(COUNTIF($F53:$IU56,"=K.Janowicz")&gt;0,"Z"," ")</f>
        <v xml:space="preserve"> </v>
      </c>
      <c r="MJ53" s="1706" t="str">
        <f>IF(COUNTIF($F53:$IU56,"=N.Liakh")&gt;0,"Z"," ")</f>
        <v xml:space="preserve"> </v>
      </c>
      <c r="MK53" s="1709" t="str">
        <f>IF(COUNTIF($F53:$IU56,"=J.Lubkiewicz")&gt;0,"Z"," ")</f>
        <v xml:space="preserve"> </v>
      </c>
      <c r="ML53" s="1709" t="str">
        <f>IF(COUNTIF($F53:$IU56,"=I.Świca")&gt;0,"Z"," ")</f>
        <v xml:space="preserve"> </v>
      </c>
      <c r="MM53" s="1709" t="str">
        <f>IF(COUNTIF($F53:$IU56,"=H.Libuda")&gt;0,"Z"," ")</f>
        <v xml:space="preserve"> </v>
      </c>
      <c r="MN53" s="1709" t="str">
        <f>IF(COUNTIF($F53:$IU56,"=A.Jastrzębska")&gt;0,"Z"," ")</f>
        <v xml:space="preserve"> </v>
      </c>
    </row>
    <row r="54" spans="1:352" s="7" customFormat="1" ht="8.1" customHeight="1" thickBot="1">
      <c r="A54" s="1700"/>
      <c r="B54" s="1701"/>
      <c r="C54" s="1701"/>
      <c r="D54" s="1701"/>
      <c r="E54" s="1702"/>
      <c r="F54" s="128" t="s">
        <v>7</v>
      </c>
      <c r="G54" s="89" t="s">
        <v>8</v>
      </c>
      <c r="H54" s="1283"/>
      <c r="I54" s="697"/>
      <c r="J54" s="1383"/>
      <c r="K54" s="128" t="s">
        <v>7</v>
      </c>
      <c r="L54" s="89" t="s">
        <v>8</v>
      </c>
      <c r="M54" s="1283"/>
      <c r="N54" s="697"/>
      <c r="O54" s="1383"/>
      <c r="P54" s="128" t="s">
        <v>7</v>
      </c>
      <c r="Q54" s="89" t="s">
        <v>8</v>
      </c>
      <c r="R54" s="1283"/>
      <c r="S54" s="697"/>
      <c r="T54" s="1383"/>
      <c r="U54" s="123" t="s">
        <v>7</v>
      </c>
      <c r="V54" s="89" t="s">
        <v>8</v>
      </c>
      <c r="W54" s="1283"/>
      <c r="X54" s="697"/>
      <c r="Y54" s="1383"/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3"/>
      <c r="AJ54" s="128" t="s">
        <v>7</v>
      </c>
      <c r="AK54" s="89" t="s">
        <v>8</v>
      </c>
      <c r="AL54" s="1283"/>
      <c r="AM54" s="697"/>
      <c r="AN54" s="1383"/>
      <c r="AO54" s="123" t="s">
        <v>7</v>
      </c>
      <c r="AP54" s="89" t="s">
        <v>8</v>
      </c>
      <c r="AQ54" s="1469"/>
      <c r="AR54" s="495"/>
      <c r="AS54" s="1385"/>
      <c r="AT54" s="128" t="s">
        <v>7</v>
      </c>
      <c r="AU54" s="89" t="s">
        <v>8</v>
      </c>
      <c r="AV54" s="1469"/>
      <c r="AW54" s="495"/>
      <c r="AX54" s="1385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1283"/>
      <c r="BG54" s="697"/>
      <c r="BH54" s="1383"/>
      <c r="BI54" s="123" t="s">
        <v>7</v>
      </c>
      <c r="BJ54" s="89" t="s">
        <v>8</v>
      </c>
      <c r="BK54" s="1283"/>
      <c r="BL54" s="697"/>
      <c r="BM54" s="1383"/>
      <c r="BN54" s="123" t="s">
        <v>7</v>
      </c>
      <c r="BO54" s="89" t="s">
        <v>8</v>
      </c>
      <c r="BP54" s="1283"/>
      <c r="BQ54" s="697"/>
      <c r="BR54" s="1383"/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5"/>
      <c r="CC54" s="123" t="s">
        <v>7</v>
      </c>
      <c r="CD54" s="89" t="s">
        <v>8</v>
      </c>
      <c r="CE54" s="1283"/>
      <c r="CF54" s="697"/>
      <c r="CG54" s="1383"/>
      <c r="CH54" s="123" t="s">
        <v>7</v>
      </c>
      <c r="CI54" s="89" t="s">
        <v>8</v>
      </c>
      <c r="CJ54" s="558"/>
      <c r="CK54" s="476"/>
      <c r="CL54" s="1385"/>
      <c r="CM54" s="128" t="s">
        <v>7</v>
      </c>
      <c r="CN54" s="89" t="s">
        <v>8</v>
      </c>
      <c r="CO54" s="1283"/>
      <c r="CP54" s="697"/>
      <c r="CQ54" s="1383"/>
      <c r="CR54" s="123" t="s">
        <v>7</v>
      </c>
      <c r="CS54" s="89" t="s">
        <v>8</v>
      </c>
      <c r="CT54" s="1283"/>
      <c r="CU54" s="697"/>
      <c r="CV54" s="1383"/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1283"/>
      <c r="DE54" s="697"/>
      <c r="DF54" s="1383"/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1283"/>
      <c r="DT54" s="697"/>
      <c r="DU54" s="1383"/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1283"/>
      <c r="ED54" s="697"/>
      <c r="EE54" s="1383"/>
      <c r="EF54" s="259" t="s">
        <v>7</v>
      </c>
      <c r="EG54" s="89" t="s">
        <v>8</v>
      </c>
      <c r="EH54" s="1283"/>
      <c r="EI54" s="697"/>
      <c r="EJ54" s="1383"/>
      <c r="EK54" s="259" t="s">
        <v>7</v>
      </c>
      <c r="EL54" s="386" t="s">
        <v>8</v>
      </c>
      <c r="EM54" s="1283"/>
      <c r="EN54" s="697"/>
      <c r="EO54" s="1383"/>
      <c r="EP54" s="259" t="s">
        <v>7</v>
      </c>
      <c r="EQ54" s="89" t="s">
        <v>8</v>
      </c>
      <c r="ER54" s="343"/>
      <c r="ES54" s="141"/>
      <c r="ET54" s="1467"/>
      <c r="EU54" s="123" t="s">
        <v>7</v>
      </c>
      <c r="EV54" s="89" t="s">
        <v>8</v>
      </c>
      <c r="EW54" s="343"/>
      <c r="EX54" s="141"/>
      <c r="EY54" s="349"/>
      <c r="EZ54" s="1342" t="s">
        <v>7</v>
      </c>
      <c r="FA54" s="1336" t="s">
        <v>8</v>
      </c>
      <c r="FB54" s="1337"/>
      <c r="FC54" s="1338"/>
      <c r="FD54" s="1641"/>
      <c r="FE54" s="1335" t="s">
        <v>7</v>
      </c>
      <c r="FF54" s="1336" t="s">
        <v>8</v>
      </c>
      <c r="FG54" s="1337"/>
      <c r="FH54" s="1340"/>
      <c r="FI54" s="1388"/>
      <c r="FJ54" s="1342" t="s">
        <v>7</v>
      </c>
      <c r="FK54" s="1336" t="s">
        <v>8</v>
      </c>
      <c r="FL54" s="1337"/>
      <c r="FM54" s="1338"/>
      <c r="FN54" s="1644"/>
      <c r="FO54" s="1342" t="s">
        <v>7</v>
      </c>
      <c r="FP54" s="1336" t="s">
        <v>8</v>
      </c>
      <c r="FQ54" s="1337"/>
      <c r="FR54" s="1338"/>
      <c r="FS54" s="1339"/>
      <c r="FT54" s="1342" t="s">
        <v>7</v>
      </c>
      <c r="FU54" s="1336" t="s">
        <v>8</v>
      </c>
      <c r="FV54" s="1337"/>
      <c r="FW54" s="1340"/>
      <c r="FX54" s="1388"/>
      <c r="FY54" s="1342" t="s">
        <v>7</v>
      </c>
      <c r="FZ54" s="1336" t="s">
        <v>8</v>
      </c>
      <c r="GA54" s="1337"/>
      <c r="GB54" s="1340"/>
      <c r="GC54" s="1339"/>
      <c r="GD54" s="1335" t="s">
        <v>7</v>
      </c>
      <c r="GE54" s="1341" t="s">
        <v>8</v>
      </c>
      <c r="GF54" s="1337"/>
      <c r="GG54" s="1340"/>
      <c r="GH54" s="1388"/>
      <c r="GI54" s="1335" t="s">
        <v>7</v>
      </c>
      <c r="GJ54" s="1341" t="s">
        <v>8</v>
      </c>
      <c r="GK54" s="1337"/>
      <c r="GL54" s="1338"/>
      <c r="GM54" s="1388"/>
      <c r="GN54" s="1342" t="s">
        <v>7</v>
      </c>
      <c r="GO54" s="1336" t="s">
        <v>8</v>
      </c>
      <c r="GP54" s="1337"/>
      <c r="GQ54" s="1340"/>
      <c r="GR54" s="1388"/>
      <c r="GS54" s="1335" t="s">
        <v>7</v>
      </c>
      <c r="GT54" s="1341" t="s">
        <v>8</v>
      </c>
      <c r="GU54" s="1337"/>
      <c r="GV54" s="1338"/>
      <c r="GW54" s="1390"/>
      <c r="GX54" s="600" t="s">
        <v>7</v>
      </c>
      <c r="GY54" s="601" t="s">
        <v>8</v>
      </c>
      <c r="GZ54" s="1739" t="s">
        <v>1502</v>
      </c>
      <c r="HA54" s="1740" t="s">
        <v>545</v>
      </c>
      <c r="HB54" s="1393">
        <v>23</v>
      </c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3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498"/>
      <c r="HZ54" s="495"/>
      <c r="IA54" s="1378"/>
      <c r="IB54" s="128" t="s">
        <v>7</v>
      </c>
      <c r="IC54" s="89" t="s">
        <v>8</v>
      </c>
      <c r="ID54" s="498"/>
      <c r="IE54" s="495"/>
      <c r="IF54" s="1378"/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8"/>
      <c r="IQ54" s="825" t="s">
        <v>7</v>
      </c>
      <c r="IR54" s="826" t="s">
        <v>8</v>
      </c>
      <c r="IS54" s="498"/>
      <c r="IT54" s="495"/>
      <c r="IU54" s="1378"/>
      <c r="IV54" s="675"/>
      <c r="IW54" s="80" t="s">
        <v>7</v>
      </c>
      <c r="IX54" s="1671"/>
      <c r="IY54" s="1671"/>
      <c r="IZ54" s="1671"/>
      <c r="JA54" s="1671"/>
      <c r="JB54" s="1671"/>
      <c r="JC54" s="1671"/>
      <c r="JD54" s="1671"/>
      <c r="JE54" s="1671"/>
      <c r="JF54" s="1671"/>
      <c r="JG54" s="1671"/>
      <c r="JH54" s="1671"/>
      <c r="JI54" s="1674"/>
      <c r="JJ54" s="1677"/>
      <c r="JK54" s="1677"/>
      <c r="JL54" s="1677"/>
      <c r="JM54" s="1680"/>
      <c r="JN54" s="1683"/>
      <c r="JO54" s="1683"/>
      <c r="JP54" s="1680"/>
      <c r="JQ54" s="1680"/>
      <c r="JR54" s="1680"/>
      <c r="JS54" s="1680"/>
      <c r="JT54" s="1674"/>
      <c r="JU54" s="1674"/>
      <c r="JV54" s="1674"/>
      <c r="JW54" s="1693"/>
      <c r="JX54" s="80" t="s">
        <v>7</v>
      </c>
      <c r="JY54" s="1691"/>
      <c r="JZ54" s="1691"/>
      <c r="KA54" s="1691"/>
      <c r="KB54" s="1691"/>
      <c r="KC54" s="1691"/>
      <c r="KD54" s="1691"/>
      <c r="KE54" s="1691"/>
      <c r="KF54" s="1691"/>
      <c r="KG54" s="1691"/>
      <c r="KH54" s="1691"/>
      <c r="KI54" s="1691"/>
      <c r="KJ54" s="1668"/>
      <c r="KK54" s="1686"/>
      <c r="KL54" s="1686"/>
      <c r="KM54" s="1686"/>
      <c r="KN54" s="1668"/>
      <c r="KO54" s="1665"/>
      <c r="KP54" s="1665"/>
      <c r="KQ54" s="1668"/>
      <c r="KR54" s="1668"/>
      <c r="KS54" s="1668"/>
      <c r="KT54" s="1668"/>
      <c r="KU54" s="1668"/>
      <c r="KV54" s="1668"/>
      <c r="KW54" s="1668"/>
      <c r="KX54" s="675"/>
      <c r="KY54" s="1693"/>
      <c r="KZ54" s="105" t="s">
        <v>7</v>
      </c>
      <c r="LA54" s="1707"/>
      <c r="LB54" s="1709"/>
      <c r="LC54" s="1707"/>
      <c r="LD54" s="1707"/>
      <c r="LE54" s="1707"/>
      <c r="LF54" s="1707"/>
      <c r="LG54" s="1707"/>
      <c r="LH54" s="1707"/>
      <c r="LI54" s="1707"/>
      <c r="LJ54" s="1707"/>
      <c r="LK54" s="1707"/>
      <c r="LL54" s="1707"/>
      <c r="LM54" s="1709"/>
      <c r="LN54" s="1709"/>
      <c r="LO54" s="1709"/>
      <c r="LP54" s="1709"/>
      <c r="LQ54" s="1707"/>
      <c r="LR54" s="1707"/>
      <c r="LS54" s="1709"/>
      <c r="LT54" s="1709"/>
      <c r="LU54" s="1709"/>
      <c r="LV54" s="1709"/>
      <c r="LW54" s="1709"/>
      <c r="LX54" s="1709"/>
      <c r="LY54" s="1709"/>
      <c r="LZ54" s="1709"/>
      <c r="MA54" s="1709"/>
      <c r="MB54" s="1709"/>
      <c r="MC54" s="1709"/>
      <c r="MD54" s="1709"/>
      <c r="ME54" s="1709"/>
      <c r="MF54" s="1709"/>
      <c r="MG54" s="1707"/>
      <c r="MH54" s="1707"/>
      <c r="MI54" s="1707"/>
      <c r="MJ54" s="1707"/>
      <c r="MK54" s="1709"/>
      <c r="ML54" s="1709"/>
      <c r="MM54" s="1709"/>
      <c r="MN54" s="1709"/>
    </row>
    <row r="55" spans="1:352" s="7" customFormat="1" ht="8.1" customHeight="1" thickBot="1">
      <c r="A55" s="1700"/>
      <c r="B55" s="1701"/>
      <c r="C55" s="1701"/>
      <c r="D55" s="1701"/>
      <c r="E55" s="1702"/>
      <c r="F55" s="128"/>
      <c r="G55" s="89"/>
      <c r="H55" s="1283"/>
      <c r="I55" s="697"/>
      <c r="J55" s="1383"/>
      <c r="K55" s="128"/>
      <c r="L55" s="89"/>
      <c r="M55" s="1283"/>
      <c r="N55" s="697"/>
      <c r="O55" s="1383"/>
      <c r="P55" s="128"/>
      <c r="Q55" s="89"/>
      <c r="R55" s="1283"/>
      <c r="S55" s="697"/>
      <c r="T55" s="1383"/>
      <c r="U55" s="123"/>
      <c r="V55" s="89"/>
      <c r="W55" s="1283"/>
      <c r="X55" s="697"/>
      <c r="Y55" s="1383"/>
      <c r="Z55" s="128"/>
      <c r="AA55" s="89"/>
      <c r="AB55" s="207"/>
      <c r="AC55" s="136"/>
      <c r="AD55" s="144"/>
      <c r="AE55" s="128"/>
      <c r="AF55" s="89"/>
      <c r="AG55" s="207"/>
      <c r="AH55" s="136"/>
      <c r="AI55" s="1373"/>
      <c r="AJ55" s="128"/>
      <c r="AK55" s="89"/>
      <c r="AL55" s="1283"/>
      <c r="AM55" s="697"/>
      <c r="AN55" s="1383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1283"/>
      <c r="BG55" s="697"/>
      <c r="BH55" s="1383"/>
      <c r="BI55" s="123"/>
      <c r="BJ55" s="89"/>
      <c r="BK55" s="1283"/>
      <c r="BL55" s="697"/>
      <c r="BM55" s="1383"/>
      <c r="BN55" s="123"/>
      <c r="BO55" s="89"/>
      <c r="BP55" s="1283"/>
      <c r="BQ55" s="697"/>
      <c r="BR55" s="1383"/>
      <c r="BS55" s="128"/>
      <c r="BT55" s="89"/>
      <c r="BU55" s="207"/>
      <c r="BV55" s="136"/>
      <c r="BW55" s="349"/>
      <c r="BX55" s="401"/>
      <c r="BY55" s="402"/>
      <c r="BZ55" s="477"/>
      <c r="CA55" s="478"/>
      <c r="CB55" s="1385"/>
      <c r="CC55" s="123"/>
      <c r="CD55" s="89"/>
      <c r="CE55" s="1283"/>
      <c r="CF55" s="697"/>
      <c r="CG55" s="1383"/>
      <c r="CH55" s="123"/>
      <c r="CI55" s="89"/>
      <c r="CJ55" s="477"/>
      <c r="CK55" s="478"/>
      <c r="CL55" s="1385"/>
      <c r="CM55" s="128"/>
      <c r="CN55" s="89"/>
      <c r="CO55" s="1283"/>
      <c r="CP55" s="697"/>
      <c r="CQ55" s="1383"/>
      <c r="CR55" s="123"/>
      <c r="CS55" s="89"/>
      <c r="CT55" s="1283"/>
      <c r="CU55" s="697"/>
      <c r="CV55" s="1383"/>
      <c r="CW55" s="128"/>
      <c r="CX55" s="89"/>
      <c r="CY55" s="477"/>
      <c r="CZ55" s="478"/>
      <c r="DA55" s="1163"/>
      <c r="DB55" s="128"/>
      <c r="DC55" s="89"/>
      <c r="DD55" s="1283"/>
      <c r="DE55" s="697"/>
      <c r="DF55" s="1383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1283"/>
      <c r="DT55" s="697"/>
      <c r="DU55" s="1383"/>
      <c r="DV55" s="123"/>
      <c r="DW55" s="386"/>
      <c r="DX55" s="477"/>
      <c r="DY55" s="483"/>
      <c r="DZ55" s="144"/>
      <c r="EA55" s="128"/>
      <c r="EB55" s="89"/>
      <c r="EC55" s="1283"/>
      <c r="ED55" s="697"/>
      <c r="EE55" s="1383"/>
      <c r="EF55" s="259"/>
      <c r="EG55" s="89"/>
      <c r="EH55" s="1283"/>
      <c r="EI55" s="697"/>
      <c r="EJ55" s="1383"/>
      <c r="EK55" s="259"/>
      <c r="EL55" s="386"/>
      <c r="EM55" s="1283"/>
      <c r="EN55" s="697"/>
      <c r="EO55" s="1383"/>
      <c r="EP55" s="259"/>
      <c r="EQ55" s="89"/>
      <c r="ER55" s="238"/>
      <c r="ES55" s="141"/>
      <c r="ET55" s="349"/>
      <c r="EU55" s="123"/>
      <c r="EV55" s="89"/>
      <c r="EW55" s="238"/>
      <c r="EX55" s="1466"/>
      <c r="EY55" s="349"/>
      <c r="EZ55" s="1342"/>
      <c r="FA55" s="1336"/>
      <c r="FB55" s="1337"/>
      <c r="FC55" s="1343"/>
      <c r="FD55" s="1641"/>
      <c r="FE55" s="1335"/>
      <c r="FF55" s="1336"/>
      <c r="FG55" s="1337"/>
      <c r="FH55" s="1343"/>
      <c r="FI55" s="1388"/>
      <c r="FJ55" s="1342"/>
      <c r="FK55" s="1336"/>
      <c r="FL55" s="1337"/>
      <c r="FM55" s="1343"/>
      <c r="FN55" s="1388"/>
      <c r="FO55" s="1342"/>
      <c r="FP55" s="1336"/>
      <c r="FQ55" s="1337"/>
      <c r="FR55" s="1343"/>
      <c r="FS55" s="1339"/>
      <c r="FT55" s="1342"/>
      <c r="FU55" s="1336"/>
      <c r="FV55" s="1337"/>
      <c r="FW55" s="1343"/>
      <c r="FX55" s="1388"/>
      <c r="FY55" s="1342"/>
      <c r="FZ55" s="1336"/>
      <c r="GA55" s="1337"/>
      <c r="GB55" s="1343"/>
      <c r="GC55" s="1339"/>
      <c r="GD55" s="1335"/>
      <c r="GE55" s="1341"/>
      <c r="GF55" s="1337"/>
      <c r="GG55" s="1343"/>
      <c r="GH55" s="1388"/>
      <c r="GI55" s="1335"/>
      <c r="GJ55" s="1341"/>
      <c r="GK55" s="1337"/>
      <c r="GL55" s="1343"/>
      <c r="GM55" s="1388"/>
      <c r="GN55" s="1342"/>
      <c r="GO55" s="1336"/>
      <c r="GP55" s="1337"/>
      <c r="GQ55" s="1343"/>
      <c r="GR55" s="1388"/>
      <c r="GS55" s="1335"/>
      <c r="GT55" s="1341"/>
      <c r="GU55" s="1337"/>
      <c r="GV55" s="1343"/>
      <c r="GW55" s="1390"/>
      <c r="GX55" s="600"/>
      <c r="GY55" s="601"/>
      <c r="GZ55" s="1741" t="s">
        <v>1503</v>
      </c>
      <c r="HA55" s="1740"/>
      <c r="HB55" s="1393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3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498"/>
      <c r="HZ55" s="495"/>
      <c r="IA55" s="1383"/>
      <c r="IB55" s="128"/>
      <c r="IC55" s="89"/>
      <c r="ID55" s="498"/>
      <c r="IE55" s="495"/>
      <c r="IF55" s="1383"/>
      <c r="IG55" s="123"/>
      <c r="IH55" s="89"/>
      <c r="II55" s="498"/>
      <c r="IJ55" s="495"/>
      <c r="IK55" s="144"/>
      <c r="IL55" s="128"/>
      <c r="IM55" s="89"/>
      <c r="IN55" s="498"/>
      <c r="IO55" s="495"/>
      <c r="IP55" s="1383"/>
      <c r="IQ55" s="825"/>
      <c r="IR55" s="826"/>
      <c r="IS55" s="498"/>
      <c r="IT55" s="495"/>
      <c r="IU55" s="1378"/>
      <c r="IV55" s="675"/>
      <c r="IW55" s="80"/>
      <c r="IX55" s="1671"/>
      <c r="IY55" s="1671"/>
      <c r="IZ55" s="1671"/>
      <c r="JA55" s="1671"/>
      <c r="JB55" s="1671"/>
      <c r="JC55" s="1671"/>
      <c r="JD55" s="1671"/>
      <c r="JE55" s="1671"/>
      <c r="JF55" s="1671"/>
      <c r="JG55" s="1671"/>
      <c r="JH55" s="1671"/>
      <c r="JI55" s="1674"/>
      <c r="JJ55" s="1677"/>
      <c r="JK55" s="1677"/>
      <c r="JL55" s="1677"/>
      <c r="JM55" s="1680"/>
      <c r="JN55" s="1683"/>
      <c r="JO55" s="1683"/>
      <c r="JP55" s="1680"/>
      <c r="JQ55" s="1680"/>
      <c r="JR55" s="1680"/>
      <c r="JS55" s="1680"/>
      <c r="JT55" s="1674"/>
      <c r="JU55" s="1674"/>
      <c r="JV55" s="1674"/>
      <c r="JW55" s="1693"/>
      <c r="JX55" s="80"/>
      <c r="JY55" s="1691"/>
      <c r="JZ55" s="1691"/>
      <c r="KA55" s="1691"/>
      <c r="KB55" s="1691"/>
      <c r="KC55" s="1691"/>
      <c r="KD55" s="1691"/>
      <c r="KE55" s="1691"/>
      <c r="KF55" s="1691"/>
      <c r="KG55" s="1691"/>
      <c r="KH55" s="1691"/>
      <c r="KI55" s="1691"/>
      <c r="KJ55" s="1668"/>
      <c r="KK55" s="1686"/>
      <c r="KL55" s="1686"/>
      <c r="KM55" s="1686"/>
      <c r="KN55" s="1668"/>
      <c r="KO55" s="1665"/>
      <c r="KP55" s="1665"/>
      <c r="KQ55" s="1668"/>
      <c r="KR55" s="1668"/>
      <c r="KS55" s="1668"/>
      <c r="KT55" s="1668"/>
      <c r="KU55" s="1668"/>
      <c r="KV55" s="1668"/>
      <c r="KW55" s="1668"/>
      <c r="KX55" s="675"/>
      <c r="KY55" s="1693"/>
      <c r="KZ55" s="105"/>
      <c r="LA55" s="1707"/>
      <c r="LB55" s="1709"/>
      <c r="LC55" s="1707"/>
      <c r="LD55" s="1707"/>
      <c r="LE55" s="1707"/>
      <c r="LF55" s="1707"/>
      <c r="LG55" s="1707"/>
      <c r="LH55" s="1707"/>
      <c r="LI55" s="1707"/>
      <c r="LJ55" s="1707"/>
      <c r="LK55" s="1707"/>
      <c r="LL55" s="1707"/>
      <c r="LM55" s="1709"/>
      <c r="LN55" s="1709"/>
      <c r="LO55" s="1709"/>
      <c r="LP55" s="1709"/>
      <c r="LQ55" s="1707"/>
      <c r="LR55" s="1707"/>
      <c r="LS55" s="1709"/>
      <c r="LT55" s="1709"/>
      <c r="LU55" s="1709"/>
      <c r="LV55" s="1709"/>
      <c r="LW55" s="1709"/>
      <c r="LX55" s="1709"/>
      <c r="LY55" s="1709"/>
      <c r="LZ55" s="1709"/>
      <c r="MA55" s="1709"/>
      <c r="MB55" s="1709"/>
      <c r="MC55" s="1709"/>
      <c r="MD55" s="1709"/>
      <c r="ME55" s="1709"/>
      <c r="MF55" s="1709"/>
      <c r="MG55" s="1707"/>
      <c r="MH55" s="1707"/>
      <c r="MI55" s="1707"/>
      <c r="MJ55" s="1707"/>
      <c r="MK55" s="1709"/>
      <c r="ML55" s="1709"/>
      <c r="MM55" s="1709"/>
      <c r="MN55" s="1709"/>
    </row>
    <row r="56" spans="1:352" s="7" customFormat="1" ht="8.1" customHeight="1" thickBot="1">
      <c r="A56" s="1700"/>
      <c r="B56" s="1701"/>
      <c r="C56" s="1701"/>
      <c r="D56" s="1701"/>
      <c r="E56" s="1702"/>
      <c r="F56" s="126"/>
      <c r="G56" s="90"/>
      <c r="H56" s="170"/>
      <c r="I56" s="137"/>
      <c r="J56" s="1382"/>
      <c r="K56" s="126"/>
      <c r="L56" s="90"/>
      <c r="M56" s="170"/>
      <c r="N56" s="137"/>
      <c r="O56" s="1382"/>
      <c r="P56" s="126"/>
      <c r="Q56" s="90"/>
      <c r="R56" s="170"/>
      <c r="S56" s="137"/>
      <c r="T56" s="1382"/>
      <c r="U56" s="124"/>
      <c r="V56" s="109"/>
      <c r="W56" s="170"/>
      <c r="X56" s="137"/>
      <c r="Y56" s="1382"/>
      <c r="Z56" s="126"/>
      <c r="AA56" s="90"/>
      <c r="AB56" s="208"/>
      <c r="AC56" s="137"/>
      <c r="AD56" s="145"/>
      <c r="AE56" s="126"/>
      <c r="AF56" s="90"/>
      <c r="AG56" s="208"/>
      <c r="AH56" s="137"/>
      <c r="AI56" s="1380"/>
      <c r="AJ56" s="126"/>
      <c r="AK56" s="90"/>
      <c r="AL56" s="170"/>
      <c r="AM56" s="137"/>
      <c r="AN56" s="1382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170"/>
      <c r="BG56" s="137"/>
      <c r="BH56" s="1382"/>
      <c r="BI56" s="124"/>
      <c r="BJ56" s="90"/>
      <c r="BK56" s="170"/>
      <c r="BL56" s="137"/>
      <c r="BM56" s="1382"/>
      <c r="BN56" s="124"/>
      <c r="BO56" s="109"/>
      <c r="BP56" s="170"/>
      <c r="BQ56" s="137"/>
      <c r="BR56" s="1382"/>
      <c r="BS56" s="126"/>
      <c r="BT56" s="90"/>
      <c r="BU56" s="208"/>
      <c r="BV56" s="137"/>
      <c r="BW56" s="350"/>
      <c r="BX56" s="404"/>
      <c r="BY56" s="405"/>
      <c r="BZ56" s="479"/>
      <c r="CA56" s="480"/>
      <c r="CB56" s="1386"/>
      <c r="CC56" s="124"/>
      <c r="CD56" s="109"/>
      <c r="CE56" s="170"/>
      <c r="CF56" s="137"/>
      <c r="CG56" s="1382"/>
      <c r="CH56" s="124"/>
      <c r="CI56" s="109"/>
      <c r="CJ56" s="479"/>
      <c r="CK56" s="480"/>
      <c r="CL56" s="1386"/>
      <c r="CM56" s="126"/>
      <c r="CN56" s="90"/>
      <c r="CO56" s="170"/>
      <c r="CP56" s="137"/>
      <c r="CQ56" s="1382"/>
      <c r="CR56" s="124"/>
      <c r="CS56" s="109"/>
      <c r="CT56" s="170"/>
      <c r="CU56" s="137"/>
      <c r="CV56" s="1382"/>
      <c r="CW56" s="126"/>
      <c r="CX56" s="90"/>
      <c r="CY56" s="479"/>
      <c r="CZ56" s="480"/>
      <c r="DA56" s="145"/>
      <c r="DB56" s="126"/>
      <c r="DC56" s="90"/>
      <c r="DD56" s="170"/>
      <c r="DE56" s="137"/>
      <c r="DF56" s="1382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170"/>
      <c r="DT56" s="137"/>
      <c r="DU56" s="1382"/>
      <c r="DV56" s="124"/>
      <c r="DW56" s="109"/>
      <c r="DX56" s="479"/>
      <c r="DY56" s="480"/>
      <c r="DZ56" s="145"/>
      <c r="EA56" s="126"/>
      <c r="EB56" s="109"/>
      <c r="EC56" s="170"/>
      <c r="ED56" s="137"/>
      <c r="EE56" s="1382"/>
      <c r="EF56" s="260"/>
      <c r="EG56" s="109"/>
      <c r="EH56" s="170"/>
      <c r="EI56" s="137"/>
      <c r="EJ56" s="1382"/>
      <c r="EK56" s="260"/>
      <c r="EL56" s="109"/>
      <c r="EM56" s="170"/>
      <c r="EN56" s="137"/>
      <c r="EO56" s="1382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9"/>
      <c r="FA56" s="1350"/>
      <c r="FB56" s="1642"/>
      <c r="FC56" s="1346"/>
      <c r="FD56" s="1643"/>
      <c r="FE56" s="1344"/>
      <c r="FF56" s="1345"/>
      <c r="FG56" s="1347"/>
      <c r="FH56" s="1346"/>
      <c r="FI56" s="1389"/>
      <c r="FJ56" s="1349"/>
      <c r="FK56" s="1350"/>
      <c r="FL56" s="1347"/>
      <c r="FM56" s="1346"/>
      <c r="FN56" s="1348"/>
      <c r="FO56" s="1349"/>
      <c r="FP56" s="1350"/>
      <c r="FQ56" s="1347"/>
      <c r="FR56" s="1346"/>
      <c r="FS56" s="1348"/>
      <c r="FT56" s="1349"/>
      <c r="FU56" s="1350"/>
      <c r="FV56" s="1347"/>
      <c r="FW56" s="1346"/>
      <c r="FX56" s="1389"/>
      <c r="FY56" s="1349"/>
      <c r="FZ56" s="1350"/>
      <c r="GA56" s="1347"/>
      <c r="GB56" s="1346"/>
      <c r="GC56" s="1348"/>
      <c r="GD56" s="1344"/>
      <c r="GE56" s="1345"/>
      <c r="GF56" s="1347"/>
      <c r="GG56" s="1346"/>
      <c r="GH56" s="1389"/>
      <c r="GI56" s="1344"/>
      <c r="GJ56" s="1345"/>
      <c r="GK56" s="1347"/>
      <c r="GL56" s="1346"/>
      <c r="GM56" s="1389"/>
      <c r="GN56" s="1349"/>
      <c r="GO56" s="1345"/>
      <c r="GP56" s="1347"/>
      <c r="GQ56" s="1346"/>
      <c r="GR56" s="1389"/>
      <c r="GS56" s="1344"/>
      <c r="GT56" s="1345"/>
      <c r="GU56" s="1347"/>
      <c r="GV56" s="1346"/>
      <c r="GW56" s="1389"/>
      <c r="GX56" s="605"/>
      <c r="GY56" s="610"/>
      <c r="GZ56" s="1742"/>
      <c r="HA56" s="1742"/>
      <c r="HB56" s="1394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4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499"/>
      <c r="HZ56" s="499"/>
      <c r="IA56" s="1395"/>
      <c r="IB56" s="126"/>
      <c r="IC56" s="109"/>
      <c r="ID56" s="499"/>
      <c r="IE56" s="499"/>
      <c r="IF56" s="1395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5"/>
      <c r="IQ56" s="827"/>
      <c r="IR56" s="828"/>
      <c r="IS56" s="499"/>
      <c r="IT56" s="499"/>
      <c r="IU56" s="1382"/>
      <c r="IV56" s="675"/>
      <c r="IW56" s="81"/>
      <c r="IX56" s="1672"/>
      <c r="IY56" s="1672"/>
      <c r="IZ56" s="1672"/>
      <c r="JA56" s="1672"/>
      <c r="JB56" s="1672"/>
      <c r="JC56" s="1672"/>
      <c r="JD56" s="1672"/>
      <c r="JE56" s="1672"/>
      <c r="JF56" s="1672"/>
      <c r="JG56" s="1672"/>
      <c r="JH56" s="1672"/>
      <c r="JI56" s="1675"/>
      <c r="JJ56" s="1678"/>
      <c r="JK56" s="1678"/>
      <c r="JL56" s="1678"/>
      <c r="JM56" s="1681"/>
      <c r="JN56" s="1684"/>
      <c r="JO56" s="1684"/>
      <c r="JP56" s="1681"/>
      <c r="JQ56" s="1681"/>
      <c r="JR56" s="1681"/>
      <c r="JS56" s="1681"/>
      <c r="JT56" s="1675"/>
      <c r="JU56" s="1675"/>
      <c r="JV56" s="1675"/>
      <c r="JW56" s="1693"/>
      <c r="JX56" s="81"/>
      <c r="JY56" s="1692"/>
      <c r="JZ56" s="1692"/>
      <c r="KA56" s="1692"/>
      <c r="KB56" s="1692"/>
      <c r="KC56" s="1692"/>
      <c r="KD56" s="1692"/>
      <c r="KE56" s="1692"/>
      <c r="KF56" s="1692"/>
      <c r="KG56" s="1692"/>
      <c r="KH56" s="1692"/>
      <c r="KI56" s="1692"/>
      <c r="KJ56" s="1669"/>
      <c r="KK56" s="1687"/>
      <c r="KL56" s="1687"/>
      <c r="KM56" s="1687"/>
      <c r="KN56" s="1669"/>
      <c r="KO56" s="1666"/>
      <c r="KP56" s="1666"/>
      <c r="KQ56" s="1669"/>
      <c r="KR56" s="1669"/>
      <c r="KS56" s="1669"/>
      <c r="KT56" s="1669"/>
      <c r="KU56" s="1669"/>
      <c r="KV56" s="1669"/>
      <c r="KW56" s="1669"/>
      <c r="KX56" s="675"/>
      <c r="KY56" s="1693"/>
      <c r="KZ56" s="106"/>
      <c r="LA56" s="1708"/>
      <c r="LB56" s="1709"/>
      <c r="LC56" s="1708"/>
      <c r="LD56" s="1708"/>
      <c r="LE56" s="1708"/>
      <c r="LF56" s="1708"/>
      <c r="LG56" s="1708"/>
      <c r="LH56" s="1708"/>
      <c r="LI56" s="1708"/>
      <c r="LJ56" s="1708"/>
      <c r="LK56" s="1708"/>
      <c r="LL56" s="1708"/>
      <c r="LM56" s="1709"/>
      <c r="LN56" s="1709"/>
      <c r="LO56" s="1709"/>
      <c r="LP56" s="1709"/>
      <c r="LQ56" s="1708"/>
      <c r="LR56" s="1708"/>
      <c r="LS56" s="1709"/>
      <c r="LT56" s="1709"/>
      <c r="LU56" s="1709"/>
      <c r="LV56" s="1709"/>
      <c r="LW56" s="1709"/>
      <c r="LX56" s="1709"/>
      <c r="LY56" s="1709"/>
      <c r="LZ56" s="1709"/>
      <c r="MA56" s="1709"/>
      <c r="MB56" s="1709"/>
      <c r="MC56" s="1709"/>
      <c r="MD56" s="1709"/>
      <c r="ME56" s="1709"/>
      <c r="MF56" s="1709"/>
      <c r="MG56" s="1708"/>
      <c r="MH56" s="1708"/>
      <c r="MI56" s="1708"/>
      <c r="MJ56" s="1708"/>
      <c r="MK56" s="1709"/>
      <c r="ML56" s="1709"/>
      <c r="MM56" s="1709"/>
      <c r="MN56" s="1709"/>
    </row>
    <row r="57" spans="1:352" s="7" customFormat="1" ht="8.1" customHeight="1" thickBot="1">
      <c r="A57" s="1700"/>
      <c r="B57" s="1701"/>
      <c r="C57" s="1701"/>
      <c r="D57" s="1701"/>
      <c r="E57" s="1702"/>
      <c r="F57" s="127"/>
      <c r="G57" s="88"/>
      <c r="H57" s="1282"/>
      <c r="I57" s="695"/>
      <c r="J57" s="1381"/>
      <c r="K57" s="127"/>
      <c r="L57" s="88"/>
      <c r="M57" s="1282"/>
      <c r="N57" s="695"/>
      <c r="O57" s="1381"/>
      <c r="P57" s="127"/>
      <c r="Q57" s="88"/>
      <c r="R57" s="1282"/>
      <c r="S57" s="695"/>
      <c r="T57" s="1381"/>
      <c r="U57" s="122"/>
      <c r="V57" s="110"/>
      <c r="W57" s="1282"/>
      <c r="X57" s="695"/>
      <c r="Y57" s="1381"/>
      <c r="Z57" s="127"/>
      <c r="AA57" s="88"/>
      <c r="AB57" s="205"/>
      <c r="AC57" s="135"/>
      <c r="AD57" s="143"/>
      <c r="AE57" s="127"/>
      <c r="AF57" s="88"/>
      <c r="AG57" s="205"/>
      <c r="AH57" s="135"/>
      <c r="AI57" s="1379"/>
      <c r="AJ57" s="127"/>
      <c r="AK57" s="88"/>
      <c r="AL57" s="1282"/>
      <c r="AM57" s="695"/>
      <c r="AN57" s="1381"/>
      <c r="AO57" s="122"/>
      <c r="AP57" s="110"/>
      <c r="AQ57" s="1468"/>
      <c r="AR57" s="695"/>
      <c r="AS57" s="397"/>
      <c r="AT57" s="127"/>
      <c r="AU57" s="88"/>
      <c r="AV57" s="1468"/>
      <c r="AW57" s="695"/>
      <c r="AX57" s="397"/>
      <c r="AY57" s="127"/>
      <c r="AZ57" s="88"/>
      <c r="BA57" s="429"/>
      <c r="BB57" s="209"/>
      <c r="BC57" s="143"/>
      <c r="BD57" s="122"/>
      <c r="BE57" s="88"/>
      <c r="BF57" s="1282"/>
      <c r="BG57" s="695"/>
      <c r="BH57" s="1381"/>
      <c r="BI57" s="122"/>
      <c r="BJ57" s="88"/>
      <c r="BK57" s="1282"/>
      <c r="BL57" s="695"/>
      <c r="BM57" s="1381"/>
      <c r="BN57" s="122"/>
      <c r="BO57" s="110"/>
      <c r="BP57" s="1282"/>
      <c r="BQ57" s="695"/>
      <c r="BR57" s="1381"/>
      <c r="BS57" s="127"/>
      <c r="BT57" s="88"/>
      <c r="BU57" s="205"/>
      <c r="BV57" s="135"/>
      <c r="BW57" s="348"/>
      <c r="BX57" s="398"/>
      <c r="BY57" s="406"/>
      <c r="BZ57" s="396"/>
      <c r="CA57" s="481"/>
      <c r="CB57" s="1384"/>
      <c r="CC57" s="122"/>
      <c r="CD57" s="110"/>
      <c r="CE57" s="1282"/>
      <c r="CF57" s="695"/>
      <c r="CG57" s="1381"/>
      <c r="CH57" s="122"/>
      <c r="CI57" s="110"/>
      <c r="CJ57" s="396"/>
      <c r="CK57" s="481"/>
      <c r="CL57" s="1384"/>
      <c r="CM57" s="127"/>
      <c r="CN57" s="88"/>
      <c r="CO57" s="1282"/>
      <c r="CP57" s="695"/>
      <c r="CQ57" s="1381"/>
      <c r="CR57" s="122"/>
      <c r="CS57" s="110"/>
      <c r="CT57" s="1282"/>
      <c r="CU57" s="695"/>
      <c r="CV57" s="1381"/>
      <c r="CW57" s="127"/>
      <c r="CX57" s="88"/>
      <c r="CY57" s="396"/>
      <c r="CZ57" s="481"/>
      <c r="DA57" s="143"/>
      <c r="DB57" s="127"/>
      <c r="DC57" s="88"/>
      <c r="DD57" s="1282"/>
      <c r="DE57" s="695"/>
      <c r="DF57" s="1381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1282"/>
      <c r="DT57" s="695"/>
      <c r="DU57" s="1381"/>
      <c r="DV57" s="122"/>
      <c r="DW57" s="110"/>
      <c r="DX57" s="396"/>
      <c r="DY57" s="481"/>
      <c r="DZ57" s="143"/>
      <c r="EA57" s="127"/>
      <c r="EB57" s="110"/>
      <c r="EC57" s="1282"/>
      <c r="ED57" s="695"/>
      <c r="EE57" s="1381"/>
      <c r="EF57" s="258"/>
      <c r="EG57" s="110"/>
      <c r="EH57" s="1282"/>
      <c r="EI57" s="695"/>
      <c r="EJ57" s="1381"/>
      <c r="EK57" s="258"/>
      <c r="EL57" s="110"/>
      <c r="EM57" s="1282"/>
      <c r="EN57" s="695"/>
      <c r="EO57" s="1381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4"/>
      <c r="FA57" s="1327"/>
      <c r="FB57" s="1328"/>
      <c r="FC57" s="1329"/>
      <c r="FD57" s="1640"/>
      <c r="FE57" s="1326"/>
      <c r="FF57" s="1333"/>
      <c r="FG57" s="1328"/>
      <c r="FH57" s="1329"/>
      <c r="FI57" s="1387"/>
      <c r="FJ57" s="1334"/>
      <c r="FK57" s="1327"/>
      <c r="FL57" s="1328"/>
      <c r="FM57" s="1329"/>
      <c r="FN57" s="1331"/>
      <c r="FO57" s="1334"/>
      <c r="FP57" s="1327"/>
      <c r="FQ57" s="1328"/>
      <c r="FR57" s="1329"/>
      <c r="FS57" s="1331"/>
      <c r="FT57" s="1334"/>
      <c r="FU57" s="1327"/>
      <c r="FV57" s="1328"/>
      <c r="FW57" s="1329"/>
      <c r="FX57" s="1387"/>
      <c r="FY57" s="1334"/>
      <c r="FZ57" s="1327"/>
      <c r="GA57" s="1328"/>
      <c r="GB57" s="1329"/>
      <c r="GC57" s="1331"/>
      <c r="GD57" s="1326"/>
      <c r="GE57" s="1333"/>
      <c r="GF57" s="1328"/>
      <c r="GG57" s="1329"/>
      <c r="GH57" s="1387"/>
      <c r="GI57" s="1326"/>
      <c r="GJ57" s="1333"/>
      <c r="GK57" s="1330"/>
      <c r="GL57" s="1329"/>
      <c r="GM57" s="1387"/>
      <c r="GN57" s="1334"/>
      <c r="GO57" s="1333"/>
      <c r="GP57" s="1328"/>
      <c r="GQ57" s="1329"/>
      <c r="GR57" s="1387"/>
      <c r="GS57" s="1326"/>
      <c r="GT57" s="1333"/>
      <c r="GU57" s="1328"/>
      <c r="GV57" s="1329"/>
      <c r="GW57" s="1391"/>
      <c r="GX57" s="595"/>
      <c r="GY57" s="596"/>
      <c r="GZ57" s="1737"/>
      <c r="HA57" s="1738"/>
      <c r="HB57" s="1392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2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81"/>
      <c r="IB57" s="127"/>
      <c r="IC57" s="110"/>
      <c r="ID57" s="496"/>
      <c r="IE57" s="497"/>
      <c r="IF57" s="1381"/>
      <c r="IG57" s="122"/>
      <c r="IH57" s="110"/>
      <c r="II57" s="496"/>
      <c r="IJ57" s="497"/>
      <c r="IK57" s="143"/>
      <c r="IL57" s="127"/>
      <c r="IM57" s="110"/>
      <c r="IN57" s="496"/>
      <c r="IO57" s="497"/>
      <c r="IP57" s="1381"/>
      <c r="IQ57" s="823"/>
      <c r="IR57" s="829"/>
      <c r="IS57" s="496"/>
      <c r="IT57" s="497"/>
      <c r="IU57" s="1381"/>
      <c r="IV57" s="675"/>
      <c r="IW57" s="79"/>
      <c r="IX57" s="1670">
        <f t="shared" ref="IX57" si="576">COUNTIF($F57:$IU60,"=CSB 13")</f>
        <v>0</v>
      </c>
      <c r="IY57" s="1670">
        <f t="shared" ref="IY57" si="577">COUNTIF($F57:$IU60,"=CSB 16")</f>
        <v>0</v>
      </c>
      <c r="IZ57" s="1670">
        <f t="shared" ref="IZ57" si="578">COUNTIF($F57:$IU60,"=CSB 24")</f>
        <v>0</v>
      </c>
      <c r="JA57" s="1670">
        <f t="shared" ref="JA57" si="579">COUNTIF($F57:$IU60,"=CSB 23")</f>
        <v>0</v>
      </c>
      <c r="JB57" s="1670">
        <f t="shared" ref="JB57" si="580">COUNTIF($F57:$IU60,"=CSB 3")</f>
        <v>0</v>
      </c>
      <c r="JC57" s="1670">
        <f t="shared" ref="JC57" si="581">COUNTIF($F57:$IU60,"=CSB 4")</f>
        <v>0</v>
      </c>
      <c r="JD57" s="1670">
        <f t="shared" ref="JD57" si="582">COUNTIF($F57:$IU60,"=CSB 5")</f>
        <v>0</v>
      </c>
      <c r="JE57" s="1670">
        <f t="shared" ref="JE57" si="583">COUNTIF($F57:$IU60,"=CSB 28")</f>
        <v>0</v>
      </c>
      <c r="JF57" s="1670">
        <f t="shared" si="530"/>
        <v>0</v>
      </c>
      <c r="JG57" s="1670">
        <f t="shared" si="531"/>
        <v>0</v>
      </c>
      <c r="JH57" s="1670">
        <f t="shared" si="532"/>
        <v>0</v>
      </c>
      <c r="JI57" s="1673">
        <f t="shared" si="533"/>
        <v>0</v>
      </c>
      <c r="JJ57" s="1676">
        <f t="shared" si="534"/>
        <v>0</v>
      </c>
      <c r="JK57" s="1676">
        <f t="shared" si="535"/>
        <v>0</v>
      </c>
      <c r="JL57" s="1676">
        <f t="shared" si="536"/>
        <v>0</v>
      </c>
      <c r="JM57" s="1679">
        <f t="shared" si="537"/>
        <v>0</v>
      </c>
      <c r="JN57" s="1682">
        <f t="shared" si="538"/>
        <v>1</v>
      </c>
      <c r="JO57" s="1682">
        <f t="shared" si="539"/>
        <v>0</v>
      </c>
      <c r="JP57" s="1679">
        <f t="shared" si="540"/>
        <v>0</v>
      </c>
      <c r="JQ57" s="1679">
        <f t="shared" si="541"/>
        <v>0</v>
      </c>
      <c r="JR57" s="1679">
        <f t="shared" si="542"/>
        <v>0</v>
      </c>
      <c r="JS57" s="1679">
        <f t="shared" si="543"/>
        <v>0</v>
      </c>
      <c r="JT57" s="1673">
        <f t="shared" si="544"/>
        <v>0</v>
      </c>
      <c r="JU57" s="1673">
        <f t="shared" si="545"/>
        <v>0</v>
      </c>
      <c r="JV57" s="1673">
        <f t="shared" si="546"/>
        <v>0</v>
      </c>
      <c r="JW57" s="1693">
        <f>COUNTIF($F57:$JO60,"=34")</f>
        <v>0</v>
      </c>
      <c r="JX57" s="79"/>
      <c r="JY57" s="1690" t="str">
        <f t="shared" ref="JY57" si="584">IF(COUNTIF($F57:$IU60,"=CSB 13")&gt;0,"X"," ")</f>
        <v xml:space="preserve"> </v>
      </c>
      <c r="JZ57" s="1690" t="str">
        <f t="shared" ref="JZ57" si="585">IF(COUNTIF($F57:$IU60,"=CSB 16")&gt;0,"X"," ")</f>
        <v xml:space="preserve"> </v>
      </c>
      <c r="KA57" s="1690" t="str">
        <f t="shared" ref="KA57" si="586">IF(COUNTIF($F57:$IU60,"=CSB 24")&gt;0,"X"," ")</f>
        <v xml:space="preserve"> </v>
      </c>
      <c r="KB57" s="1690" t="str">
        <f t="shared" si="515"/>
        <v xml:space="preserve"> </v>
      </c>
      <c r="KC57" s="1690" t="str">
        <f t="shared" ref="KC57" si="587">IF(COUNTIF($F57:$IU60,"=CSB 3")&gt;0,"X"," ")</f>
        <v xml:space="preserve"> </v>
      </c>
      <c r="KD57" s="1690" t="str">
        <f t="shared" ref="KD57" si="588">IF(COUNTIF($F57:$IU60,"=CSB 4")&gt;0,"X"," ")</f>
        <v xml:space="preserve"> </v>
      </c>
      <c r="KE57" s="1690" t="str">
        <f t="shared" ref="KE57" si="589">IF(COUNTIF($F57:$IU60,"=CSB 5")&gt;0,"X"," ")</f>
        <v xml:space="preserve"> </v>
      </c>
      <c r="KF57" s="1690" t="str">
        <f t="shared" ref="KF57" si="590">IF(COUNTIF($F57:$IU60,"=CSB 28")&gt;0,"X"," ")</f>
        <v xml:space="preserve"> </v>
      </c>
      <c r="KG57" s="1690" t="str">
        <f t="shared" ref="KG57" si="591">IF(COUNTIF($F57:$IU60,"=B1")&gt;0,"X"," ")</f>
        <v xml:space="preserve"> </v>
      </c>
      <c r="KH57" s="1690" t="str">
        <f t="shared" ref="KH57" si="592">IF(COUNTIF($F57:$IU60,"=B2")&gt;0,"X"," ")</f>
        <v xml:space="preserve"> </v>
      </c>
      <c r="KI57" s="1690" t="str">
        <f t="shared" ref="KI57" si="593">IF(COUNTIF($F57:$IU60,"=B4")&gt;0,"X"," ")</f>
        <v xml:space="preserve"> </v>
      </c>
      <c r="KJ57" s="1667" t="str">
        <f t="shared" ref="KJ57" si="594">IF(COUNTIF($F57:$IU60,"=11")&gt;0,"X"," ")</f>
        <v xml:space="preserve"> </v>
      </c>
      <c r="KK57" s="1685" t="str">
        <f t="shared" ref="KK57" si="595">IF(COUNTIF($F57:$IU60,"=13")&gt;0,"X"," ")</f>
        <v xml:space="preserve"> </v>
      </c>
      <c r="KL57" s="1685" t="str">
        <f t="shared" ref="KL57" si="596">IF(COUNTIF($F57:$IU60,"=14")&gt;0,"X"," ")</f>
        <v xml:space="preserve"> </v>
      </c>
      <c r="KM57" s="1685" t="str">
        <f t="shared" ref="KM57" si="597">IF(COUNTIF($F57:$IU60,"=16")&gt;0,"X"," ")</f>
        <v xml:space="preserve"> </v>
      </c>
      <c r="KN57" s="1667" t="str">
        <f t="shared" ref="KN57" si="598">IF(COUNTIF($F57:$IU60,"=22")&gt;0,"X"," ")</f>
        <v xml:space="preserve"> </v>
      </c>
      <c r="KO57" s="1664" t="str">
        <f t="shared" ref="KO57" si="599">IF(COUNTIF($F57:$IU60,"=23")&gt;0,"X"," ")</f>
        <v>X</v>
      </c>
      <c r="KP57" s="1664" t="str">
        <f t="shared" ref="KP57" si="600">IF(COUNTIF($F57:$IU60,"=24")&gt;0,"X"," ")</f>
        <v xml:space="preserve"> </v>
      </c>
      <c r="KQ57" s="1667" t="str">
        <f t="shared" ref="KQ57" si="601">IF(COUNTIF($F57:$IU60,"=25")&gt;0,"X"," ")</f>
        <v xml:space="preserve"> </v>
      </c>
      <c r="KR57" s="1667" t="str">
        <f t="shared" ref="KR57" si="602">IF(COUNTIF($F57:$IU60,"=26")&gt;0,"X"," ")</f>
        <v xml:space="preserve"> </v>
      </c>
      <c r="KS57" s="1667" t="str">
        <f t="shared" ref="KS57" si="603">IF(COUNTIF($F57:$IU60,"=31")&gt;0,"X"," ")</f>
        <v xml:space="preserve"> </v>
      </c>
      <c r="KT57" s="1667" t="str">
        <f t="shared" ref="KT57" si="604">IF(COUNTIF($F57:$IU60,"=32")&gt;0,"X"," ")</f>
        <v xml:space="preserve"> </v>
      </c>
      <c r="KU57" s="1667" t="str">
        <f t="shared" ref="KU57" si="605">IF(COUNTIF($F57:$IU60,"=34")&gt;0,"X"," ")</f>
        <v xml:space="preserve"> </v>
      </c>
      <c r="KV57" s="1667" t="str">
        <f t="shared" ref="KV57" si="606">IF(COUNTIF($F57:$IU60,"=35")&gt;0,"X"," ")</f>
        <v xml:space="preserve"> </v>
      </c>
      <c r="KW57" s="1667" t="str">
        <f t="shared" ref="KW57" si="607">IF(COUNTIF($F57:$IU60,"=36")&gt;0,"X"," ")</f>
        <v xml:space="preserve"> </v>
      </c>
      <c r="KX57" s="675"/>
      <c r="KY57" s="1693">
        <f>COUNTIF($F57:$KX60,"=34")</f>
        <v>0</v>
      </c>
      <c r="KZ57" s="104"/>
      <c r="LA57" s="1706" t="str">
        <f>IF(COUNTIF($F57:$IU60,"=H.Prus")&gt;0,"Z"," ")</f>
        <v xml:space="preserve"> </v>
      </c>
      <c r="LB57" s="1709" t="str">
        <f>IF(COUNTIF($F57:$IU60,"=M.Bojarowski")&gt;0,"Z"," ")</f>
        <v xml:space="preserve"> </v>
      </c>
      <c r="LC57" s="1706" t="str">
        <f>IF(COUNTIF($F57:$IU60,"=M.Marcinkiewicz")&gt;0,"Z"," ")</f>
        <v xml:space="preserve"> </v>
      </c>
      <c r="LD57" s="1706" t="str">
        <f>IF(COUNTIF($F57:$IU60,"=K.Cis")&gt;0,"Z"," ")</f>
        <v xml:space="preserve"> </v>
      </c>
      <c r="LE57" s="1706" t="str">
        <f>IF(COUNTIF($F57:$IU60,"=Z.Tomczykowski")&gt;0,"Z"," ")</f>
        <v xml:space="preserve"> </v>
      </c>
      <c r="LF57" s="1706" t="str">
        <f>IF(COUNTIF($F57:$IU60,"=K.Choroszko")&gt;0,"Z"," ")</f>
        <v xml:space="preserve"> </v>
      </c>
      <c r="LG57" s="1706" t="str">
        <f>IF(COUNTIF($F57:$IU60,"=T.Nosowicz")&gt;0,"Z"," ")</f>
        <v xml:space="preserve"> </v>
      </c>
      <c r="LH57" s="1706" t="str">
        <f>IF(COUNTIF($F57:$IU60,"=A.Miściur-Kaszyńska")&gt;0,"Z"," ")</f>
        <v xml:space="preserve"> </v>
      </c>
      <c r="LI57" s="1706" t="str">
        <f t="shared" ref="LI57" si="608">IF(COUNTIF($F57:$IU60,"=A.Gliwiński")&gt;0,"Z"," ")</f>
        <v xml:space="preserve"> </v>
      </c>
      <c r="LJ57" s="1706" t="str">
        <f>IF(COUNTIF($F57:$IU60,"=K.Kiejdo")&gt;0,"Z"," ")</f>
        <v xml:space="preserve"> </v>
      </c>
      <c r="LK57" s="1706" t="str">
        <f>IF(COUNTIF($F57:$IU60,"=M.Kieżun")&gt;0,"Z"," ")</f>
        <v xml:space="preserve"> </v>
      </c>
      <c r="LL57" s="1706" t="str">
        <f>IF(COUNTIF($F57:$IU60,"=I.Cymańska-Kasprzyk")&gt;0,"Z"," ")</f>
        <v xml:space="preserve"> </v>
      </c>
      <c r="LM57" s="1709" t="str">
        <f>IF(COUNTIF($F57:$IU60,"=M.Choroszko")&gt;0,"Z"," ")</f>
        <v xml:space="preserve"> </v>
      </c>
      <c r="LN57" s="1709" t="str">
        <f>IF(COUNTIF($F57:$IU60,"=M.Grzyb")&gt;0,"Z"," ")</f>
        <v xml:space="preserve"> </v>
      </c>
      <c r="LO57" s="1709" t="str">
        <f>IF(COUNTIF($F57:$IU60,"=A.Muż")&gt;0,"Z"," ")</f>
        <v xml:space="preserve"> </v>
      </c>
      <c r="LP57" s="1709" t="str">
        <f>IF(COUNTIF($F57:$IU60,"=E.Kicka")&gt;0,"Z"," ")</f>
        <v xml:space="preserve"> </v>
      </c>
      <c r="LQ57" s="1706" t="str">
        <f>IF(COUNTIF($F57:$IU60,"=M.Gregorczyk")&gt;0,"Z"," ")</f>
        <v xml:space="preserve"> </v>
      </c>
      <c r="LR57" s="1706" t="str">
        <f>IF(COUNTIF($F57:$IU60,"=M.Szonert")&gt;0,"Z"," ")</f>
        <v xml:space="preserve"> </v>
      </c>
      <c r="LS57" s="1709" t="str">
        <f>IF(COUNTIF($F57:$IU60,"=E.Ciarciński")&gt;0,"Z"," ")</f>
        <v xml:space="preserve"> </v>
      </c>
      <c r="LT57" s="1709" t="str">
        <f>IF(COUNTIF($F57:$IU60,"=M.Czajka")&gt;0,"Z"," ")</f>
        <v xml:space="preserve"> </v>
      </c>
      <c r="LU57" s="1709" t="str">
        <f t="shared" ref="LU57" si="609">IF(COUNTIF($F57:$IU60,"=J.Łukaszewicz")&gt;0,"Z"," ")</f>
        <v xml:space="preserve"> </v>
      </c>
      <c r="LV57" s="1709" t="str">
        <f>IF(COUNTIF($F57:$IU60,"=K.Piotrowicz")&gt;0,"Z"," ")</f>
        <v xml:space="preserve"> </v>
      </c>
      <c r="LW57" s="1709" t="str">
        <f>IF(COUNTIF($F57:$IU60,"=A.Tychek")&gt;0,"Z"," ")</f>
        <v xml:space="preserve"> </v>
      </c>
      <c r="LX57" s="1709" t="str">
        <f>IF(COUNTIF($F57:$IU60,"=R.Sokulski")&gt;0,"Z"," ")</f>
        <v>Z</v>
      </c>
      <c r="LY57" s="1709" t="str">
        <f>IF(COUNTIF($F57:$IU60,"=S.Piotrowska")&gt;0,"Z"," ")</f>
        <v xml:space="preserve"> </v>
      </c>
      <c r="LZ57" s="1709" t="str">
        <f>IF(COUNTIF($F57:$IU60,"=J.Gregorczuk")&gt;0,"Z"," ")</f>
        <v xml:space="preserve"> </v>
      </c>
      <c r="MA57" s="1709" t="str">
        <f>IF(COUNTIF($F57:$IU60,"=A.Marciniak")&gt;0,"Z"," ")</f>
        <v xml:space="preserve"> </v>
      </c>
      <c r="MB57" s="1709" t="str">
        <f>IF(COUNTIF($F57:$IU60,"=I.Ogulewicz")&gt;0,"Z"," ")</f>
        <v xml:space="preserve"> </v>
      </c>
      <c r="MC57" s="1709" t="str">
        <f>IF(COUNTIF($F57:$IU60,"=R.Przęczek")&gt;0,"Z"," ")</f>
        <v xml:space="preserve"> </v>
      </c>
      <c r="MD57" s="1709" t="str">
        <f>IF(COUNTIF($F57:$IU60,"=D.Ławecka-Bednarska")&gt;0,"Z"," ")</f>
        <v xml:space="preserve"> </v>
      </c>
      <c r="ME57" s="1709" t="str">
        <f>IF(COUNTIF($F57:$IU60,"=K.Nossek")&gt;0,"Z"," ")</f>
        <v xml:space="preserve"> </v>
      </c>
      <c r="MF57" s="1709" t="str">
        <f>IF(COUNTIF($F57:$IU60,"=M.Lipiński")&gt;0,"Z"," ")</f>
        <v xml:space="preserve"> </v>
      </c>
      <c r="MG57" s="1706" t="str">
        <f t="shared" ref="MG57" si="610">IF(COUNTIF($F57:$IU60,"=H.Libuda")&gt;0,"Z"," ")</f>
        <v xml:space="preserve"> </v>
      </c>
      <c r="MH57" s="1706" t="str">
        <f t="shared" ref="MH57" si="611">IF(COUNTIF($F57:$IU60,"=K.Kaczmarczyk")&gt;0,"Z"," ")</f>
        <v xml:space="preserve"> </v>
      </c>
      <c r="MI57" s="1706" t="str">
        <f t="shared" ref="MI57" si="612">IF(COUNTIF($F57:$IU60,"=K.Janowicz")&gt;0,"Z"," ")</f>
        <v xml:space="preserve"> </v>
      </c>
      <c r="MJ57" s="1706" t="str">
        <f>IF(COUNTIF($F57:$IU60,"=N.Liakh")&gt;0,"Z"," ")</f>
        <v xml:space="preserve"> </v>
      </c>
      <c r="MK57" s="1709" t="str">
        <f>IF(COUNTIF($F57:$IU60,"=J.Lubkiewicz")&gt;0,"Z"," ")</f>
        <v xml:space="preserve"> </v>
      </c>
      <c r="ML57" s="1709" t="str">
        <f>IF(COUNTIF($F57:$IU60,"=I.Świca")&gt;0,"Z"," ")</f>
        <v xml:space="preserve"> </v>
      </c>
      <c r="MM57" s="1709" t="str">
        <f>IF(COUNTIF($F57:$IU60,"=H.Libuda")&gt;0,"Z"," ")</f>
        <v xml:space="preserve"> </v>
      </c>
      <c r="MN57" s="1709" t="str">
        <f>IF(COUNTIF($F57:$IU60,"=A.Jastrzębska")&gt;0,"Z"," ")</f>
        <v xml:space="preserve"> </v>
      </c>
    </row>
    <row r="58" spans="1:352" s="7" customFormat="1" ht="8.1" customHeight="1" thickBot="1">
      <c r="A58" s="1700"/>
      <c r="B58" s="1701"/>
      <c r="C58" s="1701"/>
      <c r="D58" s="1701"/>
      <c r="E58" s="1702"/>
      <c r="F58" s="128" t="s">
        <v>9</v>
      </c>
      <c r="G58" s="89" t="s">
        <v>10</v>
      </c>
      <c r="H58" s="1283"/>
      <c r="I58" s="697"/>
      <c r="J58" s="1383"/>
      <c r="K58" s="128" t="s">
        <v>9</v>
      </c>
      <c r="L58" s="89" t="s">
        <v>10</v>
      </c>
      <c r="M58" s="1283"/>
      <c r="N58" s="697"/>
      <c r="O58" s="1383"/>
      <c r="P58" s="128" t="s">
        <v>9</v>
      </c>
      <c r="Q58" s="89" t="s">
        <v>10</v>
      </c>
      <c r="R58" s="1283"/>
      <c r="S58" s="697"/>
      <c r="T58" s="1383"/>
      <c r="U58" s="123" t="s">
        <v>9</v>
      </c>
      <c r="V58" s="89" t="s">
        <v>10</v>
      </c>
      <c r="W58" s="1283"/>
      <c r="X58" s="697"/>
      <c r="Y58" s="1383"/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3"/>
      <c r="AJ58" s="128" t="s">
        <v>9</v>
      </c>
      <c r="AK58" s="89" t="s">
        <v>10</v>
      </c>
      <c r="AL58" s="1283"/>
      <c r="AM58" s="697"/>
      <c r="AN58" s="1383"/>
      <c r="AO58" s="123" t="s">
        <v>9</v>
      </c>
      <c r="AP58" s="89" t="s">
        <v>10</v>
      </c>
      <c r="AQ58" s="1469"/>
      <c r="AR58" s="495"/>
      <c r="AS58" s="1385"/>
      <c r="AT58" s="128" t="s">
        <v>9</v>
      </c>
      <c r="AU58" s="89" t="s">
        <v>10</v>
      </c>
      <c r="AV58" s="1469"/>
      <c r="AW58" s="495"/>
      <c r="AX58" s="1385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1283"/>
      <c r="BG58" s="697"/>
      <c r="BH58" s="1383"/>
      <c r="BI58" s="123" t="s">
        <v>9</v>
      </c>
      <c r="BJ58" s="89" t="s">
        <v>10</v>
      </c>
      <c r="BK58" s="1283"/>
      <c r="BL58" s="697"/>
      <c r="BM58" s="1383"/>
      <c r="BN58" s="123" t="s">
        <v>9</v>
      </c>
      <c r="BO58" s="89" t="s">
        <v>10</v>
      </c>
      <c r="BP58" s="1283"/>
      <c r="BQ58" s="697"/>
      <c r="BR58" s="1383"/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5"/>
      <c r="CC58" s="123" t="s">
        <v>9</v>
      </c>
      <c r="CD58" s="89" t="s">
        <v>10</v>
      </c>
      <c r="CE58" s="1283"/>
      <c r="CF58" s="697"/>
      <c r="CG58" s="1383"/>
      <c r="CH58" s="123" t="s">
        <v>9</v>
      </c>
      <c r="CI58" s="89" t="s">
        <v>10</v>
      </c>
      <c r="CJ58" s="558"/>
      <c r="CK58" s="476"/>
      <c r="CL58" s="1385"/>
      <c r="CM58" s="128" t="s">
        <v>9</v>
      </c>
      <c r="CN58" s="89" t="s">
        <v>10</v>
      </c>
      <c r="CO58" s="1283"/>
      <c r="CP58" s="697"/>
      <c r="CQ58" s="1383"/>
      <c r="CR58" s="123" t="s">
        <v>9</v>
      </c>
      <c r="CS58" s="89" t="s">
        <v>10</v>
      </c>
      <c r="CT58" s="1283"/>
      <c r="CU58" s="697"/>
      <c r="CV58" s="1383"/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1283"/>
      <c r="DE58" s="697"/>
      <c r="DF58" s="1383"/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1283"/>
      <c r="DT58" s="697"/>
      <c r="DU58" s="1383"/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1283"/>
      <c r="ED58" s="697"/>
      <c r="EE58" s="1383"/>
      <c r="EF58" s="259" t="s">
        <v>9</v>
      </c>
      <c r="EG58" s="89" t="s">
        <v>10</v>
      </c>
      <c r="EH58" s="1283"/>
      <c r="EI58" s="697"/>
      <c r="EJ58" s="1383"/>
      <c r="EK58" s="259" t="s">
        <v>9</v>
      </c>
      <c r="EL58" s="386" t="s">
        <v>10</v>
      </c>
      <c r="EM58" s="1283"/>
      <c r="EN58" s="697"/>
      <c r="EO58" s="1383"/>
      <c r="EP58" s="259" t="s">
        <v>9</v>
      </c>
      <c r="EQ58" s="89" t="s">
        <v>10</v>
      </c>
      <c r="ER58" s="343"/>
      <c r="ES58" s="141"/>
      <c r="ET58" s="1467"/>
      <c r="EU58" s="123" t="s">
        <v>9</v>
      </c>
      <c r="EV58" s="89" t="s">
        <v>10</v>
      </c>
      <c r="EW58" s="343"/>
      <c r="EX58" s="141"/>
      <c r="EY58" s="349"/>
      <c r="EZ58" s="1342" t="s">
        <v>9</v>
      </c>
      <c r="FA58" s="1336" t="s">
        <v>10</v>
      </c>
      <c r="FB58" s="1337"/>
      <c r="FC58" s="1338"/>
      <c r="FD58" s="1641"/>
      <c r="FE58" s="1335" t="s">
        <v>9</v>
      </c>
      <c r="FF58" s="1336" t="s">
        <v>10</v>
      </c>
      <c r="FG58" s="1337"/>
      <c r="FH58" s="1340"/>
      <c r="FI58" s="1388"/>
      <c r="FJ58" s="1342" t="s">
        <v>9</v>
      </c>
      <c r="FK58" s="1336" t="s">
        <v>10</v>
      </c>
      <c r="FL58" s="1337"/>
      <c r="FM58" s="1338"/>
      <c r="FN58" s="1644"/>
      <c r="FO58" s="1342" t="s">
        <v>9</v>
      </c>
      <c r="FP58" s="1336" t="s">
        <v>10</v>
      </c>
      <c r="FQ58" s="1337"/>
      <c r="FR58" s="1338"/>
      <c r="FS58" s="1339"/>
      <c r="FT58" s="1342" t="s">
        <v>9</v>
      </c>
      <c r="FU58" s="1336" t="s">
        <v>10</v>
      </c>
      <c r="FV58" s="1337"/>
      <c r="FW58" s="1340"/>
      <c r="FX58" s="1388"/>
      <c r="FY58" s="1342" t="s">
        <v>9</v>
      </c>
      <c r="FZ58" s="1336" t="s">
        <v>10</v>
      </c>
      <c r="GA58" s="1337"/>
      <c r="GB58" s="1340"/>
      <c r="GC58" s="1339"/>
      <c r="GD58" s="1335" t="s">
        <v>9</v>
      </c>
      <c r="GE58" s="1341" t="s">
        <v>10</v>
      </c>
      <c r="GF58" s="1337"/>
      <c r="GG58" s="1340"/>
      <c r="GH58" s="1388"/>
      <c r="GI58" s="1335" t="s">
        <v>9</v>
      </c>
      <c r="GJ58" s="1341" t="s">
        <v>10</v>
      </c>
      <c r="GK58" s="1337"/>
      <c r="GL58" s="1338"/>
      <c r="GM58" s="1388"/>
      <c r="GN58" s="1342" t="s">
        <v>9</v>
      </c>
      <c r="GO58" s="1336" t="s">
        <v>10</v>
      </c>
      <c r="GP58" s="1337"/>
      <c r="GQ58" s="1340"/>
      <c r="GR58" s="1388"/>
      <c r="GS58" s="1335" t="s">
        <v>9</v>
      </c>
      <c r="GT58" s="1341" t="s">
        <v>10</v>
      </c>
      <c r="GU58" s="1337"/>
      <c r="GV58" s="1338"/>
      <c r="GW58" s="1390"/>
      <c r="GX58" s="600" t="s">
        <v>9</v>
      </c>
      <c r="GY58" s="601" t="s">
        <v>10</v>
      </c>
      <c r="GZ58" s="1739" t="s">
        <v>1502</v>
      </c>
      <c r="HA58" s="1740" t="s">
        <v>545</v>
      </c>
      <c r="HB58" s="1393">
        <v>23</v>
      </c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3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8"/>
      <c r="IB58" s="128" t="s">
        <v>9</v>
      </c>
      <c r="IC58" s="89" t="s">
        <v>10</v>
      </c>
      <c r="ID58" s="498"/>
      <c r="IE58" s="495"/>
      <c r="IF58" s="1378"/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8"/>
      <c r="IQ58" s="825" t="s">
        <v>9</v>
      </c>
      <c r="IR58" s="826" t="s">
        <v>10</v>
      </c>
      <c r="IS58" s="498"/>
      <c r="IT58" s="495"/>
      <c r="IU58" s="1378"/>
      <c r="IV58" s="675"/>
      <c r="IW58" s="80" t="s">
        <v>9</v>
      </c>
      <c r="IX58" s="1671"/>
      <c r="IY58" s="1671"/>
      <c r="IZ58" s="1671"/>
      <c r="JA58" s="1671"/>
      <c r="JB58" s="1671"/>
      <c r="JC58" s="1671"/>
      <c r="JD58" s="1671"/>
      <c r="JE58" s="1671"/>
      <c r="JF58" s="1671"/>
      <c r="JG58" s="1671"/>
      <c r="JH58" s="1671"/>
      <c r="JI58" s="1674"/>
      <c r="JJ58" s="1677"/>
      <c r="JK58" s="1677"/>
      <c r="JL58" s="1677"/>
      <c r="JM58" s="1680"/>
      <c r="JN58" s="1683"/>
      <c r="JO58" s="1683"/>
      <c r="JP58" s="1680"/>
      <c r="JQ58" s="1680"/>
      <c r="JR58" s="1680"/>
      <c r="JS58" s="1680"/>
      <c r="JT58" s="1674"/>
      <c r="JU58" s="1674"/>
      <c r="JV58" s="1674"/>
      <c r="JW58" s="1693"/>
      <c r="JX58" s="80" t="s">
        <v>9</v>
      </c>
      <c r="JY58" s="1691"/>
      <c r="JZ58" s="1691"/>
      <c r="KA58" s="1691"/>
      <c r="KB58" s="1691"/>
      <c r="KC58" s="1691"/>
      <c r="KD58" s="1691"/>
      <c r="KE58" s="1691"/>
      <c r="KF58" s="1691"/>
      <c r="KG58" s="1691"/>
      <c r="KH58" s="1691"/>
      <c r="KI58" s="1691"/>
      <c r="KJ58" s="1668"/>
      <c r="KK58" s="1686"/>
      <c r="KL58" s="1686"/>
      <c r="KM58" s="1686"/>
      <c r="KN58" s="1668"/>
      <c r="KO58" s="1665"/>
      <c r="KP58" s="1665"/>
      <c r="KQ58" s="1668"/>
      <c r="KR58" s="1668"/>
      <c r="KS58" s="1668"/>
      <c r="KT58" s="1668"/>
      <c r="KU58" s="1668"/>
      <c r="KV58" s="1668"/>
      <c r="KW58" s="1668"/>
      <c r="KX58" s="675"/>
      <c r="KY58" s="1693"/>
      <c r="KZ58" s="105" t="s">
        <v>9</v>
      </c>
      <c r="LA58" s="1707"/>
      <c r="LB58" s="1709"/>
      <c r="LC58" s="1707"/>
      <c r="LD58" s="1707"/>
      <c r="LE58" s="1707"/>
      <c r="LF58" s="1707"/>
      <c r="LG58" s="1707"/>
      <c r="LH58" s="1707"/>
      <c r="LI58" s="1707"/>
      <c r="LJ58" s="1707"/>
      <c r="LK58" s="1707"/>
      <c r="LL58" s="1707"/>
      <c r="LM58" s="1709"/>
      <c r="LN58" s="1709"/>
      <c r="LO58" s="1709"/>
      <c r="LP58" s="1709"/>
      <c r="LQ58" s="1707"/>
      <c r="LR58" s="1707"/>
      <c r="LS58" s="1709"/>
      <c r="LT58" s="1709"/>
      <c r="LU58" s="1709"/>
      <c r="LV58" s="1709"/>
      <c r="LW58" s="1709"/>
      <c r="LX58" s="1709"/>
      <c r="LY58" s="1709"/>
      <c r="LZ58" s="1709"/>
      <c r="MA58" s="1709"/>
      <c r="MB58" s="1709"/>
      <c r="MC58" s="1709"/>
      <c r="MD58" s="1709"/>
      <c r="ME58" s="1709"/>
      <c r="MF58" s="1709"/>
      <c r="MG58" s="1707"/>
      <c r="MH58" s="1707"/>
      <c r="MI58" s="1707"/>
      <c r="MJ58" s="1707"/>
      <c r="MK58" s="1709"/>
      <c r="ML58" s="1709"/>
      <c r="MM58" s="1709"/>
      <c r="MN58" s="1709"/>
    </row>
    <row r="59" spans="1:352" s="7" customFormat="1" ht="8.1" customHeight="1" thickBot="1">
      <c r="A59" s="1700"/>
      <c r="B59" s="1701"/>
      <c r="C59" s="1701"/>
      <c r="D59" s="1701"/>
      <c r="E59" s="1702"/>
      <c r="F59" s="128"/>
      <c r="G59" s="89"/>
      <c r="H59" s="1283"/>
      <c r="I59" s="697"/>
      <c r="J59" s="1383"/>
      <c r="K59" s="128"/>
      <c r="L59" s="89"/>
      <c r="M59" s="1283"/>
      <c r="N59" s="697"/>
      <c r="O59" s="1383"/>
      <c r="P59" s="128"/>
      <c r="Q59" s="89"/>
      <c r="R59" s="1283"/>
      <c r="S59" s="697"/>
      <c r="T59" s="1383"/>
      <c r="U59" s="123"/>
      <c r="V59" s="89"/>
      <c r="W59" s="1283"/>
      <c r="X59" s="697"/>
      <c r="Y59" s="1383"/>
      <c r="Z59" s="128"/>
      <c r="AA59" s="89"/>
      <c r="AB59" s="207"/>
      <c r="AC59" s="136"/>
      <c r="AD59" s="144"/>
      <c r="AE59" s="128"/>
      <c r="AF59" s="89"/>
      <c r="AG59" s="207"/>
      <c r="AH59" s="136"/>
      <c r="AI59" s="1373"/>
      <c r="AJ59" s="128"/>
      <c r="AK59" s="89"/>
      <c r="AL59" s="1283"/>
      <c r="AM59" s="697"/>
      <c r="AN59" s="1383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1283"/>
      <c r="BG59" s="697"/>
      <c r="BH59" s="1383"/>
      <c r="BI59" s="123"/>
      <c r="BJ59" s="89"/>
      <c r="BK59" s="1283"/>
      <c r="BL59" s="697"/>
      <c r="BM59" s="1383"/>
      <c r="BN59" s="123"/>
      <c r="BO59" s="89"/>
      <c r="BP59" s="1283"/>
      <c r="BQ59" s="697"/>
      <c r="BR59" s="1383"/>
      <c r="BS59" s="128"/>
      <c r="BT59" s="89"/>
      <c r="BU59" s="207"/>
      <c r="BV59" s="136"/>
      <c r="BW59" s="349"/>
      <c r="BX59" s="401"/>
      <c r="BY59" s="402"/>
      <c r="BZ59" s="477"/>
      <c r="CA59" s="478"/>
      <c r="CB59" s="1385"/>
      <c r="CC59" s="123"/>
      <c r="CD59" s="89"/>
      <c r="CE59" s="1283"/>
      <c r="CF59" s="697"/>
      <c r="CG59" s="1383"/>
      <c r="CH59" s="123"/>
      <c r="CI59" s="89"/>
      <c r="CJ59" s="477"/>
      <c r="CK59" s="478"/>
      <c r="CL59" s="1385"/>
      <c r="CM59" s="128"/>
      <c r="CN59" s="89"/>
      <c r="CO59" s="1283"/>
      <c r="CP59" s="697"/>
      <c r="CQ59" s="1383"/>
      <c r="CR59" s="123"/>
      <c r="CS59" s="89"/>
      <c r="CT59" s="1283"/>
      <c r="CU59" s="697"/>
      <c r="CV59" s="1383"/>
      <c r="CW59" s="128"/>
      <c r="CX59" s="89"/>
      <c r="CY59" s="477"/>
      <c r="CZ59" s="478"/>
      <c r="DA59" s="1163"/>
      <c r="DB59" s="128"/>
      <c r="DC59" s="89"/>
      <c r="DD59" s="1283"/>
      <c r="DE59" s="697"/>
      <c r="DF59" s="1383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1283"/>
      <c r="DT59" s="697"/>
      <c r="DU59" s="1383"/>
      <c r="DV59" s="123"/>
      <c r="DW59" s="386"/>
      <c r="DX59" s="477"/>
      <c r="DY59" s="483"/>
      <c r="DZ59" s="144"/>
      <c r="EA59" s="128"/>
      <c r="EB59" s="89"/>
      <c r="EC59" s="1283"/>
      <c r="ED59" s="697"/>
      <c r="EE59" s="1383"/>
      <c r="EF59" s="259"/>
      <c r="EG59" s="89"/>
      <c r="EH59" s="1283"/>
      <c r="EI59" s="697"/>
      <c r="EJ59" s="1383"/>
      <c r="EK59" s="259"/>
      <c r="EL59" s="386"/>
      <c r="EM59" s="1283"/>
      <c r="EN59" s="697"/>
      <c r="EO59" s="1383"/>
      <c r="EP59" s="259"/>
      <c r="EQ59" s="89"/>
      <c r="ER59" s="238"/>
      <c r="ES59" s="141"/>
      <c r="ET59" s="349"/>
      <c r="EU59" s="123"/>
      <c r="EV59" s="89"/>
      <c r="EW59" s="238"/>
      <c r="EX59" s="1466"/>
      <c r="EY59" s="349"/>
      <c r="EZ59" s="1342"/>
      <c r="FA59" s="1336"/>
      <c r="FB59" s="1337"/>
      <c r="FC59" s="1343"/>
      <c r="FD59" s="1641"/>
      <c r="FE59" s="1335"/>
      <c r="FF59" s="1336"/>
      <c r="FG59" s="1337"/>
      <c r="FH59" s="1343"/>
      <c r="FI59" s="1388"/>
      <c r="FJ59" s="1342"/>
      <c r="FK59" s="1336"/>
      <c r="FL59" s="1337"/>
      <c r="FM59" s="1343"/>
      <c r="FN59" s="1388"/>
      <c r="FO59" s="1342"/>
      <c r="FP59" s="1336"/>
      <c r="FQ59" s="1337"/>
      <c r="FR59" s="1343"/>
      <c r="FS59" s="1339"/>
      <c r="FT59" s="1342"/>
      <c r="FU59" s="1336"/>
      <c r="FV59" s="1337"/>
      <c r="FW59" s="1343"/>
      <c r="FX59" s="1388"/>
      <c r="FY59" s="1342"/>
      <c r="FZ59" s="1336"/>
      <c r="GA59" s="1337"/>
      <c r="GB59" s="1343"/>
      <c r="GC59" s="1339"/>
      <c r="GD59" s="1335"/>
      <c r="GE59" s="1341"/>
      <c r="GF59" s="1337"/>
      <c r="GG59" s="1343"/>
      <c r="GH59" s="1388"/>
      <c r="GI59" s="1335"/>
      <c r="GJ59" s="1341"/>
      <c r="GK59" s="1337"/>
      <c r="GL59" s="1343"/>
      <c r="GM59" s="1388"/>
      <c r="GN59" s="1342"/>
      <c r="GO59" s="1336"/>
      <c r="GP59" s="1337"/>
      <c r="GQ59" s="1343"/>
      <c r="GR59" s="1388"/>
      <c r="GS59" s="1335"/>
      <c r="GT59" s="1341"/>
      <c r="GU59" s="1337"/>
      <c r="GV59" s="1343"/>
      <c r="GW59" s="1390"/>
      <c r="GX59" s="600"/>
      <c r="GY59" s="601"/>
      <c r="GZ59" s="1741" t="s">
        <v>1503</v>
      </c>
      <c r="HA59" s="1740"/>
      <c r="HB59" s="1393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3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83"/>
      <c r="IB59" s="128"/>
      <c r="IC59" s="89"/>
      <c r="ID59" s="498"/>
      <c r="IE59" s="495"/>
      <c r="IF59" s="1383"/>
      <c r="IG59" s="123"/>
      <c r="IH59" s="89"/>
      <c r="II59" s="498"/>
      <c r="IJ59" s="495"/>
      <c r="IK59" s="144"/>
      <c r="IL59" s="128"/>
      <c r="IM59" s="89"/>
      <c r="IN59" s="498"/>
      <c r="IO59" s="495"/>
      <c r="IP59" s="1383"/>
      <c r="IQ59" s="825"/>
      <c r="IR59" s="826"/>
      <c r="IS59" s="498"/>
      <c r="IT59" s="495"/>
      <c r="IU59" s="1378"/>
      <c r="IV59" s="675"/>
      <c r="IW59" s="80"/>
      <c r="IX59" s="1671"/>
      <c r="IY59" s="1671"/>
      <c r="IZ59" s="1671"/>
      <c r="JA59" s="1671"/>
      <c r="JB59" s="1671"/>
      <c r="JC59" s="1671"/>
      <c r="JD59" s="1671"/>
      <c r="JE59" s="1671"/>
      <c r="JF59" s="1671"/>
      <c r="JG59" s="1671"/>
      <c r="JH59" s="1671"/>
      <c r="JI59" s="1674"/>
      <c r="JJ59" s="1677"/>
      <c r="JK59" s="1677"/>
      <c r="JL59" s="1677"/>
      <c r="JM59" s="1680"/>
      <c r="JN59" s="1683"/>
      <c r="JO59" s="1683"/>
      <c r="JP59" s="1680"/>
      <c r="JQ59" s="1680"/>
      <c r="JR59" s="1680"/>
      <c r="JS59" s="1680"/>
      <c r="JT59" s="1674"/>
      <c r="JU59" s="1674"/>
      <c r="JV59" s="1674"/>
      <c r="JW59" s="1693"/>
      <c r="JX59" s="80"/>
      <c r="JY59" s="1691"/>
      <c r="JZ59" s="1691"/>
      <c r="KA59" s="1691"/>
      <c r="KB59" s="1691"/>
      <c r="KC59" s="1691"/>
      <c r="KD59" s="1691"/>
      <c r="KE59" s="1691"/>
      <c r="KF59" s="1691"/>
      <c r="KG59" s="1691"/>
      <c r="KH59" s="1691"/>
      <c r="KI59" s="1691"/>
      <c r="KJ59" s="1668"/>
      <c r="KK59" s="1686"/>
      <c r="KL59" s="1686"/>
      <c r="KM59" s="1686"/>
      <c r="KN59" s="1668"/>
      <c r="KO59" s="1665"/>
      <c r="KP59" s="1665"/>
      <c r="KQ59" s="1668"/>
      <c r="KR59" s="1668"/>
      <c r="KS59" s="1668"/>
      <c r="KT59" s="1668"/>
      <c r="KU59" s="1668"/>
      <c r="KV59" s="1668"/>
      <c r="KW59" s="1668"/>
      <c r="KX59" s="675"/>
      <c r="KY59" s="1693"/>
      <c r="KZ59" s="105"/>
      <c r="LA59" s="1707"/>
      <c r="LB59" s="1709"/>
      <c r="LC59" s="1707"/>
      <c r="LD59" s="1707"/>
      <c r="LE59" s="1707"/>
      <c r="LF59" s="1707"/>
      <c r="LG59" s="1707"/>
      <c r="LH59" s="1707"/>
      <c r="LI59" s="1707"/>
      <c r="LJ59" s="1707"/>
      <c r="LK59" s="1707"/>
      <c r="LL59" s="1707"/>
      <c r="LM59" s="1709"/>
      <c r="LN59" s="1709"/>
      <c r="LO59" s="1709"/>
      <c r="LP59" s="1709"/>
      <c r="LQ59" s="1707"/>
      <c r="LR59" s="1707"/>
      <c r="LS59" s="1709"/>
      <c r="LT59" s="1709"/>
      <c r="LU59" s="1709"/>
      <c r="LV59" s="1709"/>
      <c r="LW59" s="1709"/>
      <c r="LX59" s="1709"/>
      <c r="LY59" s="1709"/>
      <c r="LZ59" s="1709"/>
      <c r="MA59" s="1709"/>
      <c r="MB59" s="1709"/>
      <c r="MC59" s="1709"/>
      <c r="MD59" s="1709"/>
      <c r="ME59" s="1709"/>
      <c r="MF59" s="1709"/>
      <c r="MG59" s="1707"/>
      <c r="MH59" s="1707"/>
      <c r="MI59" s="1707"/>
      <c r="MJ59" s="1707"/>
      <c r="MK59" s="1709"/>
      <c r="ML59" s="1709"/>
      <c r="MM59" s="1709"/>
      <c r="MN59" s="1709"/>
    </row>
    <row r="60" spans="1:352" s="7" customFormat="1" ht="8.1" customHeight="1" thickBot="1">
      <c r="A60" s="1700"/>
      <c r="B60" s="1701"/>
      <c r="C60" s="1701"/>
      <c r="D60" s="1701"/>
      <c r="E60" s="1702"/>
      <c r="F60" s="126"/>
      <c r="G60" s="90"/>
      <c r="H60" s="170"/>
      <c r="I60" s="137"/>
      <c r="J60" s="1382"/>
      <c r="K60" s="126"/>
      <c r="L60" s="90"/>
      <c r="M60" s="170"/>
      <c r="N60" s="137"/>
      <c r="O60" s="1382"/>
      <c r="P60" s="126"/>
      <c r="Q60" s="90"/>
      <c r="R60" s="170"/>
      <c r="S60" s="137"/>
      <c r="T60" s="1382"/>
      <c r="U60" s="124"/>
      <c r="V60" s="90"/>
      <c r="W60" s="170"/>
      <c r="X60" s="137"/>
      <c r="Y60" s="1382"/>
      <c r="Z60" s="126"/>
      <c r="AA60" s="90"/>
      <c r="AB60" s="208"/>
      <c r="AC60" s="137"/>
      <c r="AD60" s="145"/>
      <c r="AE60" s="126"/>
      <c r="AF60" s="90"/>
      <c r="AG60" s="208"/>
      <c r="AH60" s="137"/>
      <c r="AI60" s="1380"/>
      <c r="AJ60" s="126"/>
      <c r="AK60" s="90"/>
      <c r="AL60" s="170"/>
      <c r="AM60" s="137"/>
      <c r="AN60" s="1382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170"/>
      <c r="BG60" s="137"/>
      <c r="BH60" s="1382"/>
      <c r="BI60" s="124"/>
      <c r="BJ60" s="90"/>
      <c r="BK60" s="170"/>
      <c r="BL60" s="137"/>
      <c r="BM60" s="1382"/>
      <c r="BN60" s="124"/>
      <c r="BO60" s="90"/>
      <c r="BP60" s="170"/>
      <c r="BQ60" s="137"/>
      <c r="BR60" s="1382"/>
      <c r="BS60" s="126"/>
      <c r="BT60" s="90"/>
      <c r="BU60" s="208"/>
      <c r="BV60" s="137"/>
      <c r="BW60" s="350"/>
      <c r="BX60" s="404"/>
      <c r="BY60" s="407"/>
      <c r="BZ60" s="479"/>
      <c r="CA60" s="480"/>
      <c r="CB60" s="1386"/>
      <c r="CC60" s="124"/>
      <c r="CD60" s="90"/>
      <c r="CE60" s="170"/>
      <c r="CF60" s="137"/>
      <c r="CG60" s="1382"/>
      <c r="CH60" s="124"/>
      <c r="CI60" s="90"/>
      <c r="CJ60" s="479"/>
      <c r="CK60" s="480"/>
      <c r="CL60" s="1386"/>
      <c r="CM60" s="126"/>
      <c r="CN60" s="90"/>
      <c r="CO60" s="170"/>
      <c r="CP60" s="137"/>
      <c r="CQ60" s="1382"/>
      <c r="CR60" s="124"/>
      <c r="CS60" s="90"/>
      <c r="CT60" s="170"/>
      <c r="CU60" s="137"/>
      <c r="CV60" s="1382"/>
      <c r="CW60" s="126"/>
      <c r="CX60" s="90"/>
      <c r="CY60" s="479"/>
      <c r="CZ60" s="480"/>
      <c r="DA60" s="145"/>
      <c r="DB60" s="126"/>
      <c r="DC60" s="90"/>
      <c r="DD60" s="170"/>
      <c r="DE60" s="137"/>
      <c r="DF60" s="1382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170"/>
      <c r="DT60" s="137"/>
      <c r="DU60" s="1382"/>
      <c r="DV60" s="124"/>
      <c r="DW60" s="109"/>
      <c r="DX60" s="479"/>
      <c r="DY60" s="480"/>
      <c r="DZ60" s="145"/>
      <c r="EA60" s="126"/>
      <c r="EB60" s="90"/>
      <c r="EC60" s="170"/>
      <c r="ED60" s="137"/>
      <c r="EE60" s="1382"/>
      <c r="EF60" s="260"/>
      <c r="EG60" s="90"/>
      <c r="EH60" s="170"/>
      <c r="EI60" s="137"/>
      <c r="EJ60" s="1382"/>
      <c r="EK60" s="260"/>
      <c r="EL60" s="109"/>
      <c r="EM60" s="170"/>
      <c r="EN60" s="137"/>
      <c r="EO60" s="1382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9"/>
      <c r="FA60" s="1350"/>
      <c r="FB60" s="1642"/>
      <c r="FC60" s="1346"/>
      <c r="FD60" s="1643"/>
      <c r="FE60" s="1344"/>
      <c r="FF60" s="1350"/>
      <c r="FG60" s="1347"/>
      <c r="FH60" s="1346"/>
      <c r="FI60" s="1389"/>
      <c r="FJ60" s="1349"/>
      <c r="FK60" s="1350"/>
      <c r="FL60" s="1347"/>
      <c r="FM60" s="1346"/>
      <c r="FN60" s="1348"/>
      <c r="FO60" s="1349"/>
      <c r="FP60" s="1350"/>
      <c r="FQ60" s="1347"/>
      <c r="FR60" s="1346"/>
      <c r="FS60" s="1348"/>
      <c r="FT60" s="1349"/>
      <c r="FU60" s="1350"/>
      <c r="FV60" s="1347"/>
      <c r="FW60" s="1346"/>
      <c r="FX60" s="1389"/>
      <c r="FY60" s="1349"/>
      <c r="FZ60" s="1350"/>
      <c r="GA60" s="1347"/>
      <c r="GB60" s="1346"/>
      <c r="GC60" s="1348"/>
      <c r="GD60" s="1344"/>
      <c r="GE60" s="1345"/>
      <c r="GF60" s="1347"/>
      <c r="GG60" s="1346"/>
      <c r="GH60" s="1389"/>
      <c r="GI60" s="1344"/>
      <c r="GJ60" s="1345"/>
      <c r="GK60" s="1347"/>
      <c r="GL60" s="1346"/>
      <c r="GM60" s="1389"/>
      <c r="GN60" s="1349"/>
      <c r="GO60" s="1350"/>
      <c r="GP60" s="1347"/>
      <c r="GQ60" s="1346"/>
      <c r="GR60" s="1389"/>
      <c r="GS60" s="1344"/>
      <c r="GT60" s="1345"/>
      <c r="GU60" s="1347"/>
      <c r="GV60" s="1346"/>
      <c r="GW60" s="1389"/>
      <c r="GX60" s="605"/>
      <c r="GY60" s="610"/>
      <c r="GZ60" s="1742"/>
      <c r="HA60" s="1742"/>
      <c r="HB60" s="1394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4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95"/>
      <c r="IB60" s="126"/>
      <c r="IC60" s="90"/>
      <c r="ID60" s="499"/>
      <c r="IE60" s="499"/>
      <c r="IF60" s="1395"/>
      <c r="IG60" s="124"/>
      <c r="IH60" s="90"/>
      <c r="II60" s="499"/>
      <c r="IJ60" s="499"/>
      <c r="IK60" s="145"/>
      <c r="IL60" s="126"/>
      <c r="IM60" s="90"/>
      <c r="IN60" s="499"/>
      <c r="IO60" s="499"/>
      <c r="IP60" s="1395"/>
      <c r="IQ60" s="827"/>
      <c r="IR60" s="830"/>
      <c r="IS60" s="499"/>
      <c r="IT60" s="499"/>
      <c r="IU60" s="1382"/>
      <c r="IV60" s="675"/>
      <c r="IW60" s="81"/>
      <c r="IX60" s="1672"/>
      <c r="IY60" s="1672"/>
      <c r="IZ60" s="1672"/>
      <c r="JA60" s="1672"/>
      <c r="JB60" s="1672"/>
      <c r="JC60" s="1672"/>
      <c r="JD60" s="1672"/>
      <c r="JE60" s="1672"/>
      <c r="JF60" s="1672"/>
      <c r="JG60" s="1672"/>
      <c r="JH60" s="1672"/>
      <c r="JI60" s="1675"/>
      <c r="JJ60" s="1678"/>
      <c r="JK60" s="1678"/>
      <c r="JL60" s="1678"/>
      <c r="JM60" s="1681"/>
      <c r="JN60" s="1684"/>
      <c r="JO60" s="1684"/>
      <c r="JP60" s="1681"/>
      <c r="JQ60" s="1681"/>
      <c r="JR60" s="1681"/>
      <c r="JS60" s="1681"/>
      <c r="JT60" s="1675"/>
      <c r="JU60" s="1675"/>
      <c r="JV60" s="1675"/>
      <c r="JW60" s="1693"/>
      <c r="JX60" s="81"/>
      <c r="JY60" s="1692"/>
      <c r="JZ60" s="1692"/>
      <c r="KA60" s="1692"/>
      <c r="KB60" s="1692"/>
      <c r="KC60" s="1692"/>
      <c r="KD60" s="1692"/>
      <c r="KE60" s="1692"/>
      <c r="KF60" s="1692"/>
      <c r="KG60" s="1692"/>
      <c r="KH60" s="1692"/>
      <c r="KI60" s="1692"/>
      <c r="KJ60" s="1669"/>
      <c r="KK60" s="1687"/>
      <c r="KL60" s="1687"/>
      <c r="KM60" s="1687"/>
      <c r="KN60" s="1669"/>
      <c r="KO60" s="1666"/>
      <c r="KP60" s="1666"/>
      <c r="KQ60" s="1669"/>
      <c r="KR60" s="1669"/>
      <c r="KS60" s="1669"/>
      <c r="KT60" s="1669"/>
      <c r="KU60" s="1669"/>
      <c r="KV60" s="1669"/>
      <c r="KW60" s="1669"/>
      <c r="KX60" s="675"/>
      <c r="KY60" s="1693"/>
      <c r="KZ60" s="106"/>
      <c r="LA60" s="1708"/>
      <c r="LB60" s="1709"/>
      <c r="LC60" s="1708"/>
      <c r="LD60" s="1708"/>
      <c r="LE60" s="1708"/>
      <c r="LF60" s="1708"/>
      <c r="LG60" s="1708"/>
      <c r="LH60" s="1708"/>
      <c r="LI60" s="1708"/>
      <c r="LJ60" s="1708"/>
      <c r="LK60" s="1708"/>
      <c r="LL60" s="1708"/>
      <c r="LM60" s="1709"/>
      <c r="LN60" s="1709"/>
      <c r="LO60" s="1709"/>
      <c r="LP60" s="1709"/>
      <c r="LQ60" s="1708"/>
      <c r="LR60" s="1708"/>
      <c r="LS60" s="1709"/>
      <c r="LT60" s="1709"/>
      <c r="LU60" s="1709"/>
      <c r="LV60" s="1709"/>
      <c r="LW60" s="1709"/>
      <c r="LX60" s="1709"/>
      <c r="LY60" s="1709"/>
      <c r="LZ60" s="1709"/>
      <c r="MA60" s="1709"/>
      <c r="MB60" s="1709"/>
      <c r="MC60" s="1709"/>
      <c r="MD60" s="1709"/>
      <c r="ME60" s="1709"/>
      <c r="MF60" s="1709"/>
      <c r="MG60" s="1708"/>
      <c r="MH60" s="1708"/>
      <c r="MI60" s="1708"/>
      <c r="MJ60" s="1708"/>
      <c r="MK60" s="1709"/>
      <c r="ML60" s="1709"/>
      <c r="MM60" s="1709"/>
      <c r="MN60" s="1709"/>
    </row>
    <row r="61" spans="1:352" s="7" customFormat="1" ht="8.25" customHeight="1" thickBot="1">
      <c r="A61" s="1700"/>
      <c r="B61" s="1701"/>
      <c r="C61" s="1701"/>
      <c r="D61" s="1701"/>
      <c r="E61" s="1702"/>
      <c r="F61" s="127"/>
      <c r="G61" s="91"/>
      <c r="H61" s="1282"/>
      <c r="I61" s="695"/>
      <c r="J61" s="1381"/>
      <c r="K61" s="127"/>
      <c r="L61" s="91"/>
      <c r="M61" s="1282"/>
      <c r="N61" s="695"/>
      <c r="O61" s="1381"/>
      <c r="P61" s="127"/>
      <c r="Q61" s="91"/>
      <c r="R61" s="1282"/>
      <c r="S61" s="695"/>
      <c r="T61" s="1381"/>
      <c r="U61" s="122"/>
      <c r="V61" s="91"/>
      <c r="W61" s="1282"/>
      <c r="X61" s="695"/>
      <c r="Y61" s="1381"/>
      <c r="Z61" s="127"/>
      <c r="AA61" s="91"/>
      <c r="AB61" s="205"/>
      <c r="AC61" s="135"/>
      <c r="AD61" s="143"/>
      <c r="AE61" s="127"/>
      <c r="AF61" s="91"/>
      <c r="AG61" s="205"/>
      <c r="AH61" s="135"/>
      <c r="AI61" s="1379"/>
      <c r="AJ61" s="127"/>
      <c r="AK61" s="91"/>
      <c r="AL61" s="1282"/>
      <c r="AM61" s="695"/>
      <c r="AN61" s="1381"/>
      <c r="AO61" s="122"/>
      <c r="AP61" s="91"/>
      <c r="AQ61" s="1468"/>
      <c r="AR61" s="695"/>
      <c r="AS61" s="397"/>
      <c r="AT61" s="127"/>
      <c r="AU61" s="91"/>
      <c r="AV61" s="1468"/>
      <c r="AW61" s="695"/>
      <c r="AX61" s="397"/>
      <c r="AY61" s="127"/>
      <c r="AZ61" s="91"/>
      <c r="BA61" s="429"/>
      <c r="BB61" s="209"/>
      <c r="BC61" s="143"/>
      <c r="BD61" s="122"/>
      <c r="BE61" s="91"/>
      <c r="BF61" s="1282"/>
      <c r="BG61" s="695"/>
      <c r="BH61" s="1381"/>
      <c r="BI61" s="122"/>
      <c r="BJ61" s="91"/>
      <c r="BK61" s="1282"/>
      <c r="BL61" s="695"/>
      <c r="BM61" s="1381"/>
      <c r="BN61" s="122"/>
      <c r="BO61" s="91"/>
      <c r="BP61" s="1282"/>
      <c r="BQ61" s="695"/>
      <c r="BR61" s="1381"/>
      <c r="BS61" s="122"/>
      <c r="BT61" s="91"/>
      <c r="BU61" s="205"/>
      <c r="BV61" s="135"/>
      <c r="BW61" s="348"/>
      <c r="BX61" s="398"/>
      <c r="BY61" s="408"/>
      <c r="BZ61" s="396"/>
      <c r="CA61" s="481"/>
      <c r="CB61" s="1384"/>
      <c r="CC61" s="122"/>
      <c r="CD61" s="91"/>
      <c r="CE61" s="1282"/>
      <c r="CF61" s="695"/>
      <c r="CG61" s="1381"/>
      <c r="CH61" s="122"/>
      <c r="CI61" s="91"/>
      <c r="CJ61" s="396"/>
      <c r="CK61" s="481"/>
      <c r="CL61" s="1384"/>
      <c r="CM61" s="127"/>
      <c r="CN61" s="91"/>
      <c r="CO61" s="1282"/>
      <c r="CP61" s="695"/>
      <c r="CQ61" s="1381"/>
      <c r="CR61" s="122"/>
      <c r="CS61" s="91"/>
      <c r="CT61" s="1282"/>
      <c r="CU61" s="695"/>
      <c r="CV61" s="1381"/>
      <c r="CW61" s="127"/>
      <c r="CX61" s="91"/>
      <c r="CY61" s="396"/>
      <c r="CZ61" s="481"/>
      <c r="DA61" s="143"/>
      <c r="DB61" s="127"/>
      <c r="DC61" s="91"/>
      <c r="DD61" s="1282"/>
      <c r="DE61" s="695"/>
      <c r="DF61" s="1381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1282"/>
      <c r="DT61" s="695"/>
      <c r="DU61" s="1381"/>
      <c r="DV61" s="122"/>
      <c r="DW61" s="387"/>
      <c r="DX61" s="396"/>
      <c r="DY61" s="481"/>
      <c r="DZ61" s="143"/>
      <c r="EA61" s="127"/>
      <c r="EB61" s="91"/>
      <c r="EC61" s="1282"/>
      <c r="ED61" s="695"/>
      <c r="EE61" s="1381"/>
      <c r="EF61" s="258"/>
      <c r="EG61" s="88"/>
      <c r="EH61" s="1282"/>
      <c r="EI61" s="695"/>
      <c r="EJ61" s="1381"/>
      <c r="EK61" s="258"/>
      <c r="EL61" s="387"/>
      <c r="EM61" s="1282"/>
      <c r="EN61" s="695"/>
      <c r="EO61" s="1381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4"/>
      <c r="FA61" s="1351"/>
      <c r="FB61" s="1328"/>
      <c r="FC61" s="1329"/>
      <c r="FD61" s="1640"/>
      <c r="FE61" s="1326"/>
      <c r="FF61" s="1351"/>
      <c r="FG61" s="1328"/>
      <c r="FH61" s="1329"/>
      <c r="FI61" s="1387"/>
      <c r="FJ61" s="1334"/>
      <c r="FK61" s="1351"/>
      <c r="FL61" s="1328"/>
      <c r="FM61" s="1329"/>
      <c r="FN61" s="1331"/>
      <c r="FO61" s="1334"/>
      <c r="FP61" s="1351"/>
      <c r="FQ61" s="1328"/>
      <c r="FR61" s="1329"/>
      <c r="FS61" s="1331"/>
      <c r="FT61" s="1334"/>
      <c r="FU61" s="1351"/>
      <c r="FV61" s="1328"/>
      <c r="FW61" s="1329"/>
      <c r="FX61" s="1387"/>
      <c r="FY61" s="1334"/>
      <c r="FZ61" s="1351"/>
      <c r="GA61" s="1328"/>
      <c r="GB61" s="1329"/>
      <c r="GC61" s="1331"/>
      <c r="GD61" s="1326"/>
      <c r="GE61" s="1352"/>
      <c r="GF61" s="1328"/>
      <c r="GG61" s="1329"/>
      <c r="GH61" s="1387"/>
      <c r="GI61" s="1326"/>
      <c r="GJ61" s="1352"/>
      <c r="GK61" s="1328"/>
      <c r="GL61" s="1329"/>
      <c r="GM61" s="1331"/>
      <c r="GN61" s="1334"/>
      <c r="GO61" s="1351"/>
      <c r="GP61" s="1328"/>
      <c r="GQ61" s="1329"/>
      <c r="GR61" s="1387"/>
      <c r="GS61" s="1326"/>
      <c r="GT61" s="1352"/>
      <c r="GU61" s="1328"/>
      <c r="GV61" s="1329"/>
      <c r="GW61" s="1391"/>
      <c r="GX61" s="595"/>
      <c r="GY61" s="611"/>
      <c r="GZ61" s="597"/>
      <c r="HA61" s="598"/>
      <c r="HB61" s="1392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2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81"/>
      <c r="IB61" s="127"/>
      <c r="IC61" s="91"/>
      <c r="ID61" s="496"/>
      <c r="IE61" s="497"/>
      <c r="IF61" s="1381"/>
      <c r="IG61" s="122"/>
      <c r="IH61" s="91"/>
      <c r="II61" s="496"/>
      <c r="IJ61" s="497"/>
      <c r="IK61" s="143"/>
      <c r="IL61" s="127"/>
      <c r="IM61" s="91"/>
      <c r="IN61" s="496"/>
      <c r="IO61" s="497"/>
      <c r="IP61" s="1381"/>
      <c r="IQ61" s="823"/>
      <c r="IR61" s="831"/>
      <c r="IS61" s="496"/>
      <c r="IT61" s="497"/>
      <c r="IU61" s="1381"/>
      <c r="IV61" s="675"/>
      <c r="IW61" s="79"/>
      <c r="IX61" s="1670">
        <f t="shared" ref="IX61" si="613">COUNTIF($F61:$IU64,"=CSB 13")</f>
        <v>0</v>
      </c>
      <c r="IY61" s="1670">
        <f t="shared" ref="IY61" si="614">COUNTIF($F61:$IU64,"=CSB 16")</f>
        <v>0</v>
      </c>
      <c r="IZ61" s="1670">
        <f t="shared" ref="IZ61" si="615">COUNTIF($F61:$IU64,"=CSB 24")</f>
        <v>0</v>
      </c>
      <c r="JA61" s="1670">
        <f t="shared" ref="JA61" si="616">COUNTIF($F61:$IU64,"=CSB 23")</f>
        <v>0</v>
      </c>
      <c r="JB61" s="1670">
        <f t="shared" ref="JB61" si="617">COUNTIF($F61:$IU64,"=CSB 3")</f>
        <v>0</v>
      </c>
      <c r="JC61" s="1670">
        <f t="shared" ref="JC61" si="618">COUNTIF($F61:$IU64,"=CSB 4")</f>
        <v>0</v>
      </c>
      <c r="JD61" s="1670">
        <f t="shared" ref="JD61" si="619">COUNTIF($F61:$IU64,"=CSB 5")</f>
        <v>0</v>
      </c>
      <c r="JE61" s="1670">
        <f t="shared" ref="JE61" si="620">COUNTIF($F61:$IU64,"=CSB 28")</f>
        <v>0</v>
      </c>
      <c r="JF61" s="1670">
        <f t="shared" si="530"/>
        <v>0</v>
      </c>
      <c r="JG61" s="1670">
        <f t="shared" si="531"/>
        <v>0</v>
      </c>
      <c r="JH61" s="1670">
        <f t="shared" si="532"/>
        <v>0</v>
      </c>
      <c r="JI61" s="1673">
        <f t="shared" si="533"/>
        <v>0</v>
      </c>
      <c r="JJ61" s="1676">
        <f t="shared" si="534"/>
        <v>0</v>
      </c>
      <c r="JK61" s="1676">
        <f t="shared" si="535"/>
        <v>0</v>
      </c>
      <c r="JL61" s="1676">
        <f t="shared" si="536"/>
        <v>0</v>
      </c>
      <c r="JM61" s="1679">
        <f t="shared" si="537"/>
        <v>0</v>
      </c>
      <c r="JN61" s="1682">
        <f t="shared" si="538"/>
        <v>1</v>
      </c>
      <c r="JO61" s="1682">
        <f t="shared" si="539"/>
        <v>0</v>
      </c>
      <c r="JP61" s="1679">
        <f t="shared" si="540"/>
        <v>0</v>
      </c>
      <c r="JQ61" s="1679">
        <f t="shared" si="541"/>
        <v>0</v>
      </c>
      <c r="JR61" s="1679">
        <f t="shared" si="542"/>
        <v>0</v>
      </c>
      <c r="JS61" s="1679">
        <f t="shared" si="543"/>
        <v>0</v>
      </c>
      <c r="JT61" s="1673">
        <f t="shared" si="544"/>
        <v>0</v>
      </c>
      <c r="JU61" s="1673">
        <f t="shared" si="545"/>
        <v>0</v>
      </c>
      <c r="JV61" s="1673">
        <f t="shared" si="546"/>
        <v>0</v>
      </c>
      <c r="JW61" s="1693">
        <f>COUNTIF($F61:$JO64,"=34")</f>
        <v>0</v>
      </c>
      <c r="JX61" s="79"/>
      <c r="JY61" s="1690" t="str">
        <f t="shared" ref="JY61" si="621">IF(COUNTIF($F61:$IU64,"=CSB 13")&gt;0,"X"," ")</f>
        <v xml:space="preserve"> </v>
      </c>
      <c r="JZ61" s="1690" t="str">
        <f t="shared" ref="JZ61" si="622">IF(COUNTIF($F61:$IU64,"=CSB 16")&gt;0,"X"," ")</f>
        <v xml:space="preserve"> </v>
      </c>
      <c r="KA61" s="1690" t="str">
        <f t="shared" ref="KA61" si="623">IF(COUNTIF($F61:$IU64,"=CSB 24")&gt;0,"X"," ")</f>
        <v xml:space="preserve"> </v>
      </c>
      <c r="KB61" s="1690" t="str">
        <f t="shared" si="515"/>
        <v xml:space="preserve"> </v>
      </c>
      <c r="KC61" s="1690" t="str">
        <f t="shared" ref="KC61" si="624">IF(COUNTIF($F61:$IU64,"=CSB 3")&gt;0,"X"," ")</f>
        <v xml:space="preserve"> </v>
      </c>
      <c r="KD61" s="1690" t="str">
        <f t="shared" ref="KD61" si="625">IF(COUNTIF($F61:$IU64,"=CSB 4")&gt;0,"X"," ")</f>
        <v xml:space="preserve"> </v>
      </c>
      <c r="KE61" s="1690" t="str">
        <f t="shared" ref="KE61" si="626">IF(COUNTIF($F61:$IU64,"=CSB 5")&gt;0,"X"," ")</f>
        <v xml:space="preserve"> </v>
      </c>
      <c r="KF61" s="1690" t="str">
        <f t="shared" ref="KF61" si="627">IF(COUNTIF($F61:$IU64,"=CSB 28")&gt;0,"X"," ")</f>
        <v xml:space="preserve"> </v>
      </c>
      <c r="KG61" s="1690" t="str">
        <f t="shared" ref="KG61" si="628">IF(COUNTIF($F61:$IU64,"=B1")&gt;0,"X"," ")</f>
        <v xml:space="preserve"> </v>
      </c>
      <c r="KH61" s="1690" t="str">
        <f t="shared" ref="KH61" si="629">IF(COUNTIF($F61:$IU64,"=B2")&gt;0,"X"," ")</f>
        <v xml:space="preserve"> </v>
      </c>
      <c r="KI61" s="1690" t="str">
        <f t="shared" ref="KI61" si="630">IF(COUNTIF($F61:$IU64,"=B4")&gt;0,"X"," ")</f>
        <v xml:space="preserve"> </v>
      </c>
      <c r="KJ61" s="1667" t="str">
        <f t="shared" ref="KJ61" si="631">IF(COUNTIF($F61:$IU64,"=11")&gt;0,"X"," ")</f>
        <v xml:space="preserve"> </v>
      </c>
      <c r="KK61" s="1685" t="str">
        <f t="shared" ref="KK61" si="632">IF(COUNTIF($F61:$IU64,"=13")&gt;0,"X"," ")</f>
        <v xml:space="preserve"> </v>
      </c>
      <c r="KL61" s="1685" t="str">
        <f t="shared" ref="KL61" si="633">IF(COUNTIF($F61:$IU64,"=14")&gt;0,"X"," ")</f>
        <v xml:space="preserve"> </v>
      </c>
      <c r="KM61" s="1685" t="str">
        <f t="shared" ref="KM61" si="634">IF(COUNTIF($F61:$IU64,"=16")&gt;0,"X"," ")</f>
        <v xml:space="preserve"> </v>
      </c>
      <c r="KN61" s="1667" t="str">
        <f t="shared" ref="KN61" si="635">IF(COUNTIF($F61:$IU64,"=22")&gt;0,"X"," ")</f>
        <v xml:space="preserve"> </v>
      </c>
      <c r="KO61" s="1664" t="str">
        <f t="shared" ref="KO61" si="636">IF(COUNTIF($F61:$IU64,"=23")&gt;0,"X"," ")</f>
        <v>X</v>
      </c>
      <c r="KP61" s="1664" t="str">
        <f t="shared" ref="KP61" si="637">IF(COUNTIF($F61:$IU64,"=24")&gt;0,"X"," ")</f>
        <v xml:space="preserve"> </v>
      </c>
      <c r="KQ61" s="1667" t="str">
        <f t="shared" ref="KQ61" si="638">IF(COUNTIF($F61:$IU64,"=25")&gt;0,"X"," ")</f>
        <v xml:space="preserve"> </v>
      </c>
      <c r="KR61" s="1667" t="str">
        <f t="shared" ref="KR61" si="639">IF(COUNTIF($F61:$IU64,"=26")&gt;0,"X"," ")</f>
        <v xml:space="preserve"> </v>
      </c>
      <c r="KS61" s="1667" t="str">
        <f t="shared" ref="KS61" si="640">IF(COUNTIF($F61:$IU64,"=31")&gt;0,"X"," ")</f>
        <v xml:space="preserve"> </v>
      </c>
      <c r="KT61" s="1667" t="str">
        <f t="shared" ref="KT61" si="641">IF(COUNTIF($F61:$IU64,"=32")&gt;0,"X"," ")</f>
        <v xml:space="preserve"> </v>
      </c>
      <c r="KU61" s="1667" t="str">
        <f t="shared" ref="KU61" si="642">IF(COUNTIF($F61:$IU64,"=34")&gt;0,"X"," ")</f>
        <v xml:space="preserve"> </v>
      </c>
      <c r="KV61" s="1667" t="str">
        <f t="shared" ref="KV61" si="643">IF(COUNTIF($F61:$IU64,"=35")&gt;0,"X"," ")</f>
        <v xml:space="preserve"> </v>
      </c>
      <c r="KW61" s="1667" t="str">
        <f t="shared" ref="KW61" si="644">IF(COUNTIF($F61:$IU64,"=36")&gt;0,"X"," ")</f>
        <v xml:space="preserve"> </v>
      </c>
      <c r="KX61" s="675"/>
      <c r="KY61" s="1693">
        <f>COUNTIF($F61:$KX64,"=34")</f>
        <v>0</v>
      </c>
      <c r="KZ61" s="104"/>
      <c r="LA61" s="1706" t="str">
        <f>IF(COUNTIF($F61:$IU64,"=H.Prus")&gt;0,"Z"," ")</f>
        <v xml:space="preserve"> </v>
      </c>
      <c r="LB61" s="1709" t="str">
        <f>IF(COUNTIF($F61:$IU64,"=M.Bojarowski")&gt;0,"Z"," ")</f>
        <v xml:space="preserve"> </v>
      </c>
      <c r="LC61" s="1706" t="str">
        <f>IF(COUNTIF($F61:$IU64,"=M.Marcinkiewicz")&gt;0,"Z"," ")</f>
        <v xml:space="preserve"> </v>
      </c>
      <c r="LD61" s="1706" t="str">
        <f>IF(COUNTIF($F61:$IU64,"=K.Cis")&gt;0,"Z"," ")</f>
        <v xml:space="preserve"> </v>
      </c>
      <c r="LE61" s="1706" t="str">
        <f>IF(COUNTIF($F61:$IU64,"=Z.Tomczykowski")&gt;0,"Z"," ")</f>
        <v xml:space="preserve"> </v>
      </c>
      <c r="LF61" s="1706" t="str">
        <f>IF(COUNTIF($F61:$IU64,"=K.Choroszko")&gt;0,"Z"," ")</f>
        <v xml:space="preserve"> </v>
      </c>
      <c r="LG61" s="1706" t="str">
        <f>IF(COUNTIF($F61:$IU64,"=T.Nosowicz")&gt;0,"Z"," ")</f>
        <v xml:space="preserve"> </v>
      </c>
      <c r="LH61" s="1706" t="str">
        <f>IF(COUNTIF($F61:$IU64,"=A.Miściur-Kaszyńska")&gt;0,"Z"," ")</f>
        <v xml:space="preserve"> </v>
      </c>
      <c r="LI61" s="1706" t="str">
        <f t="shared" ref="LI61" si="645">IF(COUNTIF($F61:$IU64,"=A.Gliwiński")&gt;0,"Z"," ")</f>
        <v xml:space="preserve"> </v>
      </c>
      <c r="LJ61" s="1706" t="str">
        <f>IF(COUNTIF($F61:$IU64,"=K.Kiejdo")&gt;0,"Z"," ")</f>
        <v xml:space="preserve"> </v>
      </c>
      <c r="LK61" s="1706" t="str">
        <f>IF(COUNTIF($F61:$IU64,"=M.Kieżun")&gt;0,"Z"," ")</f>
        <v xml:space="preserve"> </v>
      </c>
      <c r="LL61" s="1706" t="str">
        <f>IF(COUNTIF($F61:$IU64,"=I.Cymańska-Kasprzyk")&gt;0,"Z"," ")</f>
        <v xml:space="preserve"> </v>
      </c>
      <c r="LM61" s="1709" t="str">
        <f>IF(COUNTIF($F61:$IU64,"=M.Choroszko")&gt;0,"Z"," ")</f>
        <v xml:space="preserve"> </v>
      </c>
      <c r="LN61" s="1709" t="str">
        <f>IF(COUNTIF($F61:$IU64,"=M.Grzyb")&gt;0,"Z"," ")</f>
        <v xml:space="preserve"> </v>
      </c>
      <c r="LO61" s="1709" t="str">
        <f>IF(COUNTIF($F61:$IU64,"=A.Muż")&gt;0,"Z"," ")</f>
        <v xml:space="preserve"> </v>
      </c>
      <c r="LP61" s="1709" t="str">
        <f>IF(COUNTIF($F61:$IU64,"=E.Kicka")&gt;0,"Z"," ")</f>
        <v xml:space="preserve"> </v>
      </c>
      <c r="LQ61" s="1706" t="str">
        <f>IF(COUNTIF($F61:$IU64,"=M.Gregorczyk")&gt;0,"Z"," ")</f>
        <v xml:space="preserve"> </v>
      </c>
      <c r="LR61" s="1706" t="str">
        <f>IF(COUNTIF($F61:$IU64,"=M.Szonert")&gt;0,"Z"," ")</f>
        <v xml:space="preserve"> </v>
      </c>
      <c r="LS61" s="1709" t="str">
        <f>IF(COUNTIF($F61:$IU64,"=E.Ciarciński")&gt;0,"Z"," ")</f>
        <v xml:space="preserve"> </v>
      </c>
      <c r="LT61" s="1709" t="str">
        <f>IF(COUNTIF($F61:$IU64,"=M.Czajka")&gt;0,"Z"," ")</f>
        <v xml:space="preserve"> </v>
      </c>
      <c r="LU61" s="1709" t="str">
        <f t="shared" ref="LU61" si="646">IF(COUNTIF($F61:$IU64,"=J.Łukaszewicz")&gt;0,"Z"," ")</f>
        <v xml:space="preserve"> </v>
      </c>
      <c r="LV61" s="1709" t="str">
        <f>IF(COUNTIF($F61:$IU64,"=K.Piotrowicz")&gt;0,"Z"," ")</f>
        <v xml:space="preserve"> </v>
      </c>
      <c r="LW61" s="1709" t="str">
        <f>IF(COUNTIF($F61:$IU64,"=A.Tychek")&gt;0,"Z"," ")</f>
        <v xml:space="preserve"> </v>
      </c>
      <c r="LX61" s="1709" t="str">
        <f>IF(COUNTIF($F61:$IU64,"=R.Sokulski")&gt;0,"Z"," ")</f>
        <v>Z</v>
      </c>
      <c r="LY61" s="1709" t="str">
        <f>IF(COUNTIF($F61:$IU64,"=S.Piotrowska")&gt;0,"Z"," ")</f>
        <v xml:space="preserve"> </v>
      </c>
      <c r="LZ61" s="1709" t="str">
        <f>IF(COUNTIF($F61:$IU64,"=J.Gregorczuk")&gt;0,"Z"," ")</f>
        <v xml:space="preserve"> </v>
      </c>
      <c r="MA61" s="1709" t="str">
        <f>IF(COUNTIF($F61:$IU64,"=A.Marciniak")&gt;0,"Z"," ")</f>
        <v xml:space="preserve"> </v>
      </c>
      <c r="MB61" s="1709" t="str">
        <f>IF(COUNTIF($F61:$IU64,"=I.Ogulewicz")&gt;0,"Z"," ")</f>
        <v xml:space="preserve"> </v>
      </c>
      <c r="MC61" s="1709" t="str">
        <f>IF(COUNTIF($F61:$IU64,"=R.Przęczek")&gt;0,"Z"," ")</f>
        <v xml:space="preserve"> </v>
      </c>
      <c r="MD61" s="1709" t="str">
        <f>IF(COUNTIF($F61:$IU64,"=D.Ławecka-Bednarska")&gt;0,"Z"," ")</f>
        <v xml:space="preserve"> </v>
      </c>
      <c r="ME61" s="1709" t="str">
        <f>IF(COUNTIF($F61:$IU64,"=K.Nossek")&gt;0,"Z"," ")</f>
        <v xml:space="preserve"> </v>
      </c>
      <c r="MF61" s="1709" t="str">
        <f>IF(COUNTIF($F61:$IU64,"=M.Lipiński")&gt;0,"Z"," ")</f>
        <v xml:space="preserve"> </v>
      </c>
      <c r="MG61" s="1706" t="str">
        <f t="shared" ref="MG61" si="647">IF(COUNTIF($F61:$IU64,"=H.Libuda")&gt;0,"Z"," ")</f>
        <v xml:space="preserve"> </v>
      </c>
      <c r="MH61" s="1706" t="str">
        <f t="shared" ref="MH61" si="648">IF(COUNTIF($F61:$IU64,"=K.Kaczmarczyk")&gt;0,"Z"," ")</f>
        <v xml:space="preserve"> </v>
      </c>
      <c r="MI61" s="1706" t="str">
        <f t="shared" ref="MI61" si="649">IF(COUNTIF($F61:$IU64,"=K.Janowicz")&gt;0,"Z"," ")</f>
        <v xml:space="preserve"> </v>
      </c>
      <c r="MJ61" s="1706" t="str">
        <f>IF(COUNTIF($F61:$IU64,"=N.Liakh")&gt;0,"Z"," ")</f>
        <v xml:space="preserve"> </v>
      </c>
      <c r="MK61" s="1709" t="str">
        <f>IF(COUNTIF($F61:$IU64,"=J.Lubkiewicz")&gt;0,"Z"," ")</f>
        <v xml:space="preserve"> </v>
      </c>
      <c r="ML61" s="1709" t="str">
        <f>IF(COUNTIF($F61:$IU64,"=I.Świca")&gt;0,"Z"," ")</f>
        <v xml:space="preserve"> </v>
      </c>
      <c r="MM61" s="1709" t="str">
        <f>IF(COUNTIF($F61:$IU64,"=H.Libuda")&gt;0,"Z"," ")</f>
        <v xml:space="preserve"> </v>
      </c>
      <c r="MN61" s="1709" t="str">
        <f>IF(COUNTIF($F61:$IU64,"=A.Jastrzębska")&gt;0,"Z"," ")</f>
        <v xml:space="preserve"> </v>
      </c>
    </row>
    <row r="62" spans="1:352" s="7" customFormat="1" ht="8.1" customHeight="1" thickBot="1">
      <c r="A62" s="1700"/>
      <c r="B62" s="1701"/>
      <c r="C62" s="1701"/>
      <c r="D62" s="1701"/>
      <c r="E62" s="1702"/>
      <c r="F62" s="128" t="s">
        <v>11</v>
      </c>
      <c r="G62" s="92" t="s">
        <v>12</v>
      </c>
      <c r="H62" s="1283"/>
      <c r="I62" s="697"/>
      <c r="J62" s="1383"/>
      <c r="K62" s="128" t="s">
        <v>11</v>
      </c>
      <c r="L62" s="92" t="s">
        <v>12</v>
      </c>
      <c r="M62" s="1283"/>
      <c r="N62" s="697"/>
      <c r="O62" s="1383"/>
      <c r="P62" s="128" t="s">
        <v>11</v>
      </c>
      <c r="Q62" s="92" t="s">
        <v>12</v>
      </c>
      <c r="R62" s="1283"/>
      <c r="S62" s="697"/>
      <c r="T62" s="1383"/>
      <c r="U62" s="123" t="s">
        <v>11</v>
      </c>
      <c r="V62" s="92" t="s">
        <v>12</v>
      </c>
      <c r="W62" s="1283"/>
      <c r="X62" s="697"/>
      <c r="Y62" s="1383"/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3"/>
      <c r="AJ62" s="128" t="s">
        <v>11</v>
      </c>
      <c r="AK62" s="92" t="s">
        <v>12</v>
      </c>
      <c r="AL62" s="1283"/>
      <c r="AM62" s="697"/>
      <c r="AN62" s="1383"/>
      <c r="AO62" s="123" t="s">
        <v>11</v>
      </c>
      <c r="AP62" s="92" t="s">
        <v>12</v>
      </c>
      <c r="AQ62" s="1469"/>
      <c r="AR62" s="495"/>
      <c r="AS62" s="1385"/>
      <c r="AT62" s="128" t="s">
        <v>11</v>
      </c>
      <c r="AU62" s="92" t="s">
        <v>12</v>
      </c>
      <c r="AV62" s="1469"/>
      <c r="AW62" s="495"/>
      <c r="AX62" s="1385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1283"/>
      <c r="BG62" s="697"/>
      <c r="BH62" s="1383"/>
      <c r="BI62" s="123" t="s">
        <v>11</v>
      </c>
      <c r="BJ62" s="92" t="s">
        <v>12</v>
      </c>
      <c r="BK62" s="1283"/>
      <c r="BL62" s="697"/>
      <c r="BM62" s="1383"/>
      <c r="BN62" s="123" t="s">
        <v>11</v>
      </c>
      <c r="BO62" s="92" t="s">
        <v>12</v>
      </c>
      <c r="BP62" s="1283"/>
      <c r="BQ62" s="697"/>
      <c r="BR62" s="1383"/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5"/>
      <c r="CC62" s="123" t="s">
        <v>11</v>
      </c>
      <c r="CD62" s="92" t="s">
        <v>12</v>
      </c>
      <c r="CE62" s="1283"/>
      <c r="CF62" s="697"/>
      <c r="CG62" s="1383"/>
      <c r="CH62" s="123" t="s">
        <v>11</v>
      </c>
      <c r="CI62" s="92" t="s">
        <v>12</v>
      </c>
      <c r="CJ62" s="558"/>
      <c r="CK62" s="476"/>
      <c r="CL62" s="1385"/>
      <c r="CM62" s="128" t="s">
        <v>11</v>
      </c>
      <c r="CN62" s="92" t="s">
        <v>12</v>
      </c>
      <c r="CO62" s="1283"/>
      <c r="CP62" s="697"/>
      <c r="CQ62" s="1383"/>
      <c r="CR62" s="123" t="s">
        <v>11</v>
      </c>
      <c r="CS62" s="92" t="s">
        <v>12</v>
      </c>
      <c r="CT62" s="1283"/>
      <c r="CU62" s="697"/>
      <c r="CV62" s="1383"/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1283"/>
      <c r="DE62" s="697"/>
      <c r="DF62" s="1383"/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1283"/>
      <c r="DT62" s="697"/>
      <c r="DU62" s="1383"/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1283"/>
      <c r="ED62" s="697"/>
      <c r="EE62" s="1383"/>
      <c r="EF62" s="259" t="s">
        <v>11</v>
      </c>
      <c r="EG62" s="89" t="s">
        <v>12</v>
      </c>
      <c r="EH62" s="1283"/>
      <c r="EI62" s="697"/>
      <c r="EJ62" s="1383"/>
      <c r="EK62" s="259" t="s">
        <v>11</v>
      </c>
      <c r="EL62" s="388" t="s">
        <v>12</v>
      </c>
      <c r="EM62" s="1283"/>
      <c r="EN62" s="697"/>
      <c r="EO62" s="1383"/>
      <c r="EP62" s="259" t="s">
        <v>11</v>
      </c>
      <c r="EQ62" s="92" t="s">
        <v>12</v>
      </c>
      <c r="ER62" s="343"/>
      <c r="ES62" s="141"/>
      <c r="ET62" s="1467"/>
      <c r="EU62" s="123" t="s">
        <v>11</v>
      </c>
      <c r="EV62" s="92" t="s">
        <v>12</v>
      </c>
      <c r="EW62" s="343"/>
      <c r="EX62" s="141"/>
      <c r="EY62" s="349"/>
      <c r="EZ62" s="1342" t="s">
        <v>11</v>
      </c>
      <c r="FA62" s="1353" t="s">
        <v>12</v>
      </c>
      <c r="FB62" s="1337"/>
      <c r="FC62" s="1338"/>
      <c r="FD62" s="1641"/>
      <c r="FE62" s="1335" t="s">
        <v>11</v>
      </c>
      <c r="FF62" s="1353" t="s">
        <v>12</v>
      </c>
      <c r="FG62" s="1337"/>
      <c r="FH62" s="1340"/>
      <c r="FI62" s="1388"/>
      <c r="FJ62" s="1342" t="s">
        <v>11</v>
      </c>
      <c r="FK62" s="1353" t="s">
        <v>12</v>
      </c>
      <c r="FL62" s="1337"/>
      <c r="FM62" s="1338"/>
      <c r="FN62" s="1644"/>
      <c r="FO62" s="1342" t="s">
        <v>11</v>
      </c>
      <c r="FP62" s="1353" t="s">
        <v>12</v>
      </c>
      <c r="FQ62" s="1337"/>
      <c r="FR62" s="1338"/>
      <c r="FS62" s="1339"/>
      <c r="FT62" s="1342" t="s">
        <v>11</v>
      </c>
      <c r="FU62" s="1353" t="s">
        <v>12</v>
      </c>
      <c r="FV62" s="1337"/>
      <c r="FW62" s="1340"/>
      <c r="FX62" s="1388"/>
      <c r="FY62" s="1342" t="s">
        <v>11</v>
      </c>
      <c r="FZ62" s="1353" t="s">
        <v>12</v>
      </c>
      <c r="GA62" s="1337"/>
      <c r="GB62" s="1340"/>
      <c r="GC62" s="1339"/>
      <c r="GD62" s="1335" t="s">
        <v>11</v>
      </c>
      <c r="GE62" s="1354" t="s">
        <v>12</v>
      </c>
      <c r="GF62" s="1337"/>
      <c r="GG62" s="1340"/>
      <c r="GH62" s="1388"/>
      <c r="GI62" s="1335" t="s">
        <v>11</v>
      </c>
      <c r="GJ62" s="1354" t="s">
        <v>12</v>
      </c>
      <c r="GK62" s="1337"/>
      <c r="GL62" s="1338"/>
      <c r="GM62" s="1339"/>
      <c r="GN62" s="1342" t="s">
        <v>11</v>
      </c>
      <c r="GO62" s="1353" t="s">
        <v>12</v>
      </c>
      <c r="GP62" s="1337"/>
      <c r="GQ62" s="1340"/>
      <c r="GR62" s="1388"/>
      <c r="GS62" s="1335" t="s">
        <v>11</v>
      </c>
      <c r="GT62" s="1354" t="s">
        <v>12</v>
      </c>
      <c r="GU62" s="1337"/>
      <c r="GV62" s="1338"/>
      <c r="GW62" s="1390"/>
      <c r="GX62" s="600" t="s">
        <v>11</v>
      </c>
      <c r="GY62" s="612" t="s">
        <v>12</v>
      </c>
      <c r="GZ62" s="602"/>
      <c r="HA62" s="603"/>
      <c r="HB62" s="1393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3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8"/>
      <c r="IB62" s="128" t="s">
        <v>11</v>
      </c>
      <c r="IC62" s="92" t="s">
        <v>12</v>
      </c>
      <c r="ID62" s="498" t="s">
        <v>1502</v>
      </c>
      <c r="IE62" s="495" t="s">
        <v>545</v>
      </c>
      <c r="IF62" s="1378">
        <v>23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8"/>
      <c r="IQ62" s="825" t="s">
        <v>11</v>
      </c>
      <c r="IR62" s="832" t="s">
        <v>12</v>
      </c>
      <c r="IS62" s="498"/>
      <c r="IT62" s="495"/>
      <c r="IU62" s="1378"/>
      <c r="IV62" s="675"/>
      <c r="IW62" s="80" t="s">
        <v>11</v>
      </c>
      <c r="IX62" s="1671"/>
      <c r="IY62" s="1671"/>
      <c r="IZ62" s="1671"/>
      <c r="JA62" s="1671"/>
      <c r="JB62" s="1671"/>
      <c r="JC62" s="1671"/>
      <c r="JD62" s="1671"/>
      <c r="JE62" s="1671"/>
      <c r="JF62" s="1671"/>
      <c r="JG62" s="1671"/>
      <c r="JH62" s="1671"/>
      <c r="JI62" s="1674"/>
      <c r="JJ62" s="1677"/>
      <c r="JK62" s="1677"/>
      <c r="JL62" s="1677"/>
      <c r="JM62" s="1680"/>
      <c r="JN62" s="1683"/>
      <c r="JO62" s="1683"/>
      <c r="JP62" s="1680"/>
      <c r="JQ62" s="1680"/>
      <c r="JR62" s="1680"/>
      <c r="JS62" s="1680"/>
      <c r="JT62" s="1674"/>
      <c r="JU62" s="1674"/>
      <c r="JV62" s="1674"/>
      <c r="JW62" s="1693"/>
      <c r="JX62" s="80" t="s">
        <v>11</v>
      </c>
      <c r="JY62" s="1691"/>
      <c r="JZ62" s="1691"/>
      <c r="KA62" s="1691"/>
      <c r="KB62" s="1691"/>
      <c r="KC62" s="1691"/>
      <c r="KD62" s="1691"/>
      <c r="KE62" s="1691"/>
      <c r="KF62" s="1691"/>
      <c r="KG62" s="1691"/>
      <c r="KH62" s="1691"/>
      <c r="KI62" s="1691"/>
      <c r="KJ62" s="1668"/>
      <c r="KK62" s="1686"/>
      <c r="KL62" s="1686"/>
      <c r="KM62" s="1686"/>
      <c r="KN62" s="1668"/>
      <c r="KO62" s="1665"/>
      <c r="KP62" s="1665"/>
      <c r="KQ62" s="1668"/>
      <c r="KR62" s="1668"/>
      <c r="KS62" s="1668"/>
      <c r="KT62" s="1668"/>
      <c r="KU62" s="1668"/>
      <c r="KV62" s="1668"/>
      <c r="KW62" s="1668"/>
      <c r="KX62" s="675"/>
      <c r="KY62" s="1693"/>
      <c r="KZ62" s="105" t="s">
        <v>11</v>
      </c>
      <c r="LA62" s="1707"/>
      <c r="LB62" s="1709"/>
      <c r="LC62" s="1707"/>
      <c r="LD62" s="1707"/>
      <c r="LE62" s="1707"/>
      <c r="LF62" s="1707"/>
      <c r="LG62" s="1707"/>
      <c r="LH62" s="1707"/>
      <c r="LI62" s="1707"/>
      <c r="LJ62" s="1707"/>
      <c r="LK62" s="1707"/>
      <c r="LL62" s="1707"/>
      <c r="LM62" s="1709"/>
      <c r="LN62" s="1709"/>
      <c r="LO62" s="1709"/>
      <c r="LP62" s="1709"/>
      <c r="LQ62" s="1707"/>
      <c r="LR62" s="1707"/>
      <c r="LS62" s="1709"/>
      <c r="LT62" s="1709"/>
      <c r="LU62" s="1709"/>
      <c r="LV62" s="1709"/>
      <c r="LW62" s="1709"/>
      <c r="LX62" s="1709"/>
      <c r="LY62" s="1709"/>
      <c r="LZ62" s="1709"/>
      <c r="MA62" s="1709"/>
      <c r="MB62" s="1709"/>
      <c r="MC62" s="1709"/>
      <c r="MD62" s="1709"/>
      <c r="ME62" s="1709"/>
      <c r="MF62" s="1709"/>
      <c r="MG62" s="1707"/>
      <c r="MH62" s="1707"/>
      <c r="MI62" s="1707"/>
      <c r="MJ62" s="1707"/>
      <c r="MK62" s="1709"/>
      <c r="ML62" s="1709"/>
      <c r="MM62" s="1709"/>
      <c r="MN62" s="1709"/>
    </row>
    <row r="63" spans="1:352" s="7" customFormat="1" ht="9" customHeight="1" thickBot="1">
      <c r="A63" s="1700"/>
      <c r="B63" s="1701"/>
      <c r="C63" s="1701"/>
      <c r="D63" s="1701"/>
      <c r="E63" s="1702"/>
      <c r="F63" s="128"/>
      <c r="G63" s="89"/>
      <c r="H63" s="1283"/>
      <c r="I63" s="697"/>
      <c r="J63" s="1383"/>
      <c r="K63" s="128"/>
      <c r="L63" s="89"/>
      <c r="M63" s="1283"/>
      <c r="N63" s="697"/>
      <c r="O63" s="1383"/>
      <c r="P63" s="128"/>
      <c r="Q63" s="89"/>
      <c r="R63" s="1283"/>
      <c r="S63" s="697"/>
      <c r="T63" s="1383"/>
      <c r="U63" s="123"/>
      <c r="V63" s="89"/>
      <c r="W63" s="1283"/>
      <c r="X63" s="697"/>
      <c r="Y63" s="1383"/>
      <c r="Z63" s="128"/>
      <c r="AA63" s="89"/>
      <c r="AB63" s="207"/>
      <c r="AC63" s="136"/>
      <c r="AD63" s="144"/>
      <c r="AE63" s="128"/>
      <c r="AF63" s="89"/>
      <c r="AG63" s="207"/>
      <c r="AH63" s="136"/>
      <c r="AI63" s="1373"/>
      <c r="AJ63" s="128"/>
      <c r="AK63" s="89"/>
      <c r="AL63" s="1283"/>
      <c r="AM63" s="697"/>
      <c r="AN63" s="1383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1283"/>
      <c r="BG63" s="697"/>
      <c r="BH63" s="1383"/>
      <c r="BI63" s="123"/>
      <c r="BJ63" s="89"/>
      <c r="BK63" s="1283"/>
      <c r="BL63" s="697"/>
      <c r="BM63" s="1383"/>
      <c r="BN63" s="123"/>
      <c r="BO63" s="89"/>
      <c r="BP63" s="1283"/>
      <c r="BQ63" s="697"/>
      <c r="BR63" s="1383"/>
      <c r="BS63" s="123"/>
      <c r="BT63" s="89"/>
      <c r="BU63" s="207"/>
      <c r="BV63" s="136"/>
      <c r="BW63" s="349"/>
      <c r="BX63" s="401"/>
      <c r="BY63" s="402"/>
      <c r="BZ63" s="477"/>
      <c r="CA63" s="478"/>
      <c r="CB63" s="1385"/>
      <c r="CC63" s="123"/>
      <c r="CD63" s="89"/>
      <c r="CE63" s="1283"/>
      <c r="CF63" s="697"/>
      <c r="CG63" s="1383"/>
      <c r="CH63" s="123"/>
      <c r="CI63" s="89"/>
      <c r="CJ63" s="477"/>
      <c r="CK63" s="478"/>
      <c r="CL63" s="1385"/>
      <c r="CM63" s="128"/>
      <c r="CN63" s="89"/>
      <c r="CO63" s="1283"/>
      <c r="CP63" s="697"/>
      <c r="CQ63" s="1383"/>
      <c r="CR63" s="123"/>
      <c r="CS63" s="89"/>
      <c r="CT63" s="1283"/>
      <c r="CU63" s="697"/>
      <c r="CV63" s="1383"/>
      <c r="CW63" s="128"/>
      <c r="CX63" s="89"/>
      <c r="CY63" s="477"/>
      <c r="CZ63" s="478"/>
      <c r="DA63" s="1163"/>
      <c r="DB63" s="128"/>
      <c r="DC63" s="89"/>
      <c r="DD63" s="1283"/>
      <c r="DE63" s="697"/>
      <c r="DF63" s="1383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1283"/>
      <c r="DT63" s="697"/>
      <c r="DU63" s="1383"/>
      <c r="DV63" s="123"/>
      <c r="DW63" s="386"/>
      <c r="DX63" s="477"/>
      <c r="DY63" s="483"/>
      <c r="DZ63" s="144"/>
      <c r="EA63" s="128"/>
      <c r="EB63" s="89"/>
      <c r="EC63" s="1283"/>
      <c r="ED63" s="697"/>
      <c r="EE63" s="1383"/>
      <c r="EF63" s="259"/>
      <c r="EG63" s="89"/>
      <c r="EH63" s="1283"/>
      <c r="EI63" s="697"/>
      <c r="EJ63" s="1383"/>
      <c r="EK63" s="259"/>
      <c r="EL63" s="386"/>
      <c r="EM63" s="1283"/>
      <c r="EN63" s="697"/>
      <c r="EO63" s="1383"/>
      <c r="EP63" s="259"/>
      <c r="EQ63" s="89"/>
      <c r="ER63" s="238"/>
      <c r="ES63" s="141"/>
      <c r="ET63" s="349"/>
      <c r="EU63" s="123"/>
      <c r="EV63" s="89"/>
      <c r="EW63" s="238"/>
      <c r="EX63" s="1466"/>
      <c r="EY63" s="349"/>
      <c r="EZ63" s="1342"/>
      <c r="FA63" s="1336"/>
      <c r="FB63" s="1337"/>
      <c r="FC63" s="1343"/>
      <c r="FD63" s="1641"/>
      <c r="FE63" s="1335"/>
      <c r="FF63" s="1336"/>
      <c r="FG63" s="1337"/>
      <c r="FH63" s="1343"/>
      <c r="FI63" s="1388"/>
      <c r="FJ63" s="1342"/>
      <c r="FK63" s="1336"/>
      <c r="FL63" s="1337"/>
      <c r="FM63" s="1343"/>
      <c r="FN63" s="1388"/>
      <c r="FO63" s="1342"/>
      <c r="FP63" s="1336"/>
      <c r="FQ63" s="1337"/>
      <c r="FR63" s="1343"/>
      <c r="FS63" s="1339"/>
      <c r="FT63" s="1342"/>
      <c r="FU63" s="1336"/>
      <c r="FV63" s="1337"/>
      <c r="FW63" s="1343"/>
      <c r="FX63" s="1388"/>
      <c r="FY63" s="1342"/>
      <c r="FZ63" s="1336"/>
      <c r="GA63" s="1337"/>
      <c r="GB63" s="1343"/>
      <c r="GC63" s="1339"/>
      <c r="GD63" s="1335"/>
      <c r="GE63" s="1341"/>
      <c r="GF63" s="1337"/>
      <c r="GG63" s="1343"/>
      <c r="GH63" s="1388"/>
      <c r="GI63" s="1335"/>
      <c r="GJ63" s="1341"/>
      <c r="GK63" s="1337"/>
      <c r="GL63" s="1343"/>
      <c r="GM63" s="1339"/>
      <c r="GN63" s="1342"/>
      <c r="GO63" s="1336"/>
      <c r="GP63" s="1337"/>
      <c r="GQ63" s="1343"/>
      <c r="GR63" s="1388"/>
      <c r="GS63" s="1335"/>
      <c r="GT63" s="1341"/>
      <c r="GU63" s="1337"/>
      <c r="GV63" s="1343"/>
      <c r="GW63" s="1390"/>
      <c r="GX63" s="600"/>
      <c r="GY63" s="601"/>
      <c r="GZ63" s="602"/>
      <c r="HA63" s="603"/>
      <c r="HB63" s="1393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3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3"/>
      <c r="IB63" s="128"/>
      <c r="IC63" s="89"/>
      <c r="ID63" s="498"/>
      <c r="IE63" s="495"/>
      <c r="IF63" s="1383"/>
      <c r="IG63" s="123"/>
      <c r="IH63" s="89"/>
      <c r="II63" s="498"/>
      <c r="IJ63" s="495"/>
      <c r="IK63" s="144"/>
      <c r="IL63" s="128"/>
      <c r="IM63" s="89"/>
      <c r="IN63" s="498"/>
      <c r="IO63" s="495"/>
      <c r="IP63" s="1383"/>
      <c r="IQ63" s="825"/>
      <c r="IR63" s="826"/>
      <c r="IS63" s="498"/>
      <c r="IT63" s="495"/>
      <c r="IU63" s="1383"/>
      <c r="IV63" s="675"/>
      <c r="IW63" s="80"/>
      <c r="IX63" s="1671"/>
      <c r="IY63" s="1671"/>
      <c r="IZ63" s="1671"/>
      <c r="JA63" s="1671"/>
      <c r="JB63" s="1671"/>
      <c r="JC63" s="1671"/>
      <c r="JD63" s="1671"/>
      <c r="JE63" s="1671"/>
      <c r="JF63" s="1671"/>
      <c r="JG63" s="1671"/>
      <c r="JH63" s="1671"/>
      <c r="JI63" s="1674"/>
      <c r="JJ63" s="1677"/>
      <c r="JK63" s="1677"/>
      <c r="JL63" s="1677"/>
      <c r="JM63" s="1680"/>
      <c r="JN63" s="1683"/>
      <c r="JO63" s="1683"/>
      <c r="JP63" s="1680"/>
      <c r="JQ63" s="1680"/>
      <c r="JR63" s="1680"/>
      <c r="JS63" s="1680"/>
      <c r="JT63" s="1674"/>
      <c r="JU63" s="1674"/>
      <c r="JV63" s="1674"/>
      <c r="JW63" s="1693"/>
      <c r="JX63" s="80"/>
      <c r="JY63" s="1691"/>
      <c r="JZ63" s="1691"/>
      <c r="KA63" s="1691"/>
      <c r="KB63" s="1691"/>
      <c r="KC63" s="1691"/>
      <c r="KD63" s="1691"/>
      <c r="KE63" s="1691"/>
      <c r="KF63" s="1691"/>
      <c r="KG63" s="1691"/>
      <c r="KH63" s="1691"/>
      <c r="KI63" s="1691"/>
      <c r="KJ63" s="1668"/>
      <c r="KK63" s="1686"/>
      <c r="KL63" s="1686"/>
      <c r="KM63" s="1686"/>
      <c r="KN63" s="1668"/>
      <c r="KO63" s="1665"/>
      <c r="KP63" s="1665"/>
      <c r="KQ63" s="1668"/>
      <c r="KR63" s="1668"/>
      <c r="KS63" s="1668"/>
      <c r="KT63" s="1668"/>
      <c r="KU63" s="1668"/>
      <c r="KV63" s="1668"/>
      <c r="KW63" s="1668"/>
      <c r="KX63" s="675"/>
      <c r="KY63" s="1693"/>
      <c r="KZ63" s="105"/>
      <c r="LA63" s="1707"/>
      <c r="LB63" s="1709"/>
      <c r="LC63" s="1707"/>
      <c r="LD63" s="1707"/>
      <c r="LE63" s="1707"/>
      <c r="LF63" s="1707"/>
      <c r="LG63" s="1707"/>
      <c r="LH63" s="1707"/>
      <c r="LI63" s="1707"/>
      <c r="LJ63" s="1707"/>
      <c r="LK63" s="1707"/>
      <c r="LL63" s="1707"/>
      <c r="LM63" s="1709"/>
      <c r="LN63" s="1709"/>
      <c r="LO63" s="1709"/>
      <c r="LP63" s="1709"/>
      <c r="LQ63" s="1707"/>
      <c r="LR63" s="1707"/>
      <c r="LS63" s="1709"/>
      <c r="LT63" s="1709"/>
      <c r="LU63" s="1709"/>
      <c r="LV63" s="1709"/>
      <c r="LW63" s="1709"/>
      <c r="LX63" s="1709"/>
      <c r="LY63" s="1709"/>
      <c r="LZ63" s="1709"/>
      <c r="MA63" s="1709"/>
      <c r="MB63" s="1709"/>
      <c r="MC63" s="1709"/>
      <c r="MD63" s="1709"/>
      <c r="ME63" s="1709"/>
      <c r="MF63" s="1709"/>
      <c r="MG63" s="1707"/>
      <c r="MH63" s="1707"/>
      <c r="MI63" s="1707"/>
      <c r="MJ63" s="1707"/>
      <c r="MK63" s="1709"/>
      <c r="ML63" s="1709"/>
      <c r="MM63" s="1709"/>
      <c r="MN63" s="1709"/>
    </row>
    <row r="64" spans="1:352" s="7" customFormat="1" ht="8.25" customHeight="1" thickBot="1">
      <c r="A64" s="1700"/>
      <c r="B64" s="1701"/>
      <c r="C64" s="1701"/>
      <c r="D64" s="1701"/>
      <c r="E64" s="1702"/>
      <c r="F64" s="126"/>
      <c r="G64" s="90"/>
      <c r="H64" s="170"/>
      <c r="I64" s="137"/>
      <c r="J64" s="1382"/>
      <c r="K64" s="126"/>
      <c r="L64" s="90"/>
      <c r="M64" s="170"/>
      <c r="N64" s="137"/>
      <c r="O64" s="1382"/>
      <c r="P64" s="126"/>
      <c r="Q64" s="90"/>
      <c r="R64" s="170"/>
      <c r="S64" s="137"/>
      <c r="T64" s="1382"/>
      <c r="U64" s="124"/>
      <c r="V64" s="90"/>
      <c r="W64" s="170"/>
      <c r="X64" s="137"/>
      <c r="Y64" s="1382"/>
      <c r="Z64" s="126"/>
      <c r="AA64" s="90"/>
      <c r="AB64" s="208"/>
      <c r="AC64" s="137"/>
      <c r="AD64" s="145"/>
      <c r="AE64" s="126"/>
      <c r="AF64" s="90"/>
      <c r="AG64" s="208"/>
      <c r="AH64" s="137"/>
      <c r="AI64" s="1380"/>
      <c r="AJ64" s="126"/>
      <c r="AK64" s="90"/>
      <c r="AL64" s="170"/>
      <c r="AM64" s="137"/>
      <c r="AN64" s="1382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170"/>
      <c r="BG64" s="137"/>
      <c r="BH64" s="1382"/>
      <c r="BI64" s="124"/>
      <c r="BJ64" s="90"/>
      <c r="BK64" s="170"/>
      <c r="BL64" s="137"/>
      <c r="BM64" s="1382"/>
      <c r="BN64" s="124"/>
      <c r="BO64" s="90"/>
      <c r="BP64" s="170"/>
      <c r="BQ64" s="137"/>
      <c r="BR64" s="1382"/>
      <c r="BS64" s="124"/>
      <c r="BT64" s="90"/>
      <c r="BU64" s="208"/>
      <c r="BV64" s="137"/>
      <c r="BW64" s="350"/>
      <c r="BX64" s="404"/>
      <c r="BY64" s="407"/>
      <c r="BZ64" s="479"/>
      <c r="CA64" s="480"/>
      <c r="CB64" s="1386"/>
      <c r="CC64" s="124"/>
      <c r="CD64" s="90"/>
      <c r="CE64" s="170"/>
      <c r="CF64" s="137"/>
      <c r="CG64" s="1382"/>
      <c r="CH64" s="124"/>
      <c r="CI64" s="90"/>
      <c r="CJ64" s="479"/>
      <c r="CK64" s="480"/>
      <c r="CL64" s="1386"/>
      <c r="CM64" s="126"/>
      <c r="CN64" s="90"/>
      <c r="CO64" s="170"/>
      <c r="CP64" s="137"/>
      <c r="CQ64" s="1382"/>
      <c r="CR64" s="124"/>
      <c r="CS64" s="90"/>
      <c r="CT64" s="170"/>
      <c r="CU64" s="137"/>
      <c r="CV64" s="1382"/>
      <c r="CW64" s="126"/>
      <c r="CX64" s="90"/>
      <c r="CY64" s="479"/>
      <c r="CZ64" s="480"/>
      <c r="DA64" s="145"/>
      <c r="DB64" s="126"/>
      <c r="DC64" s="90"/>
      <c r="DD64" s="170"/>
      <c r="DE64" s="137"/>
      <c r="DF64" s="1382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170"/>
      <c r="DT64" s="137"/>
      <c r="DU64" s="1382"/>
      <c r="DV64" s="124"/>
      <c r="DW64" s="109"/>
      <c r="DX64" s="479"/>
      <c r="DY64" s="480"/>
      <c r="DZ64" s="145"/>
      <c r="EA64" s="126"/>
      <c r="EB64" s="90"/>
      <c r="EC64" s="170"/>
      <c r="ED64" s="137"/>
      <c r="EE64" s="1382"/>
      <c r="EF64" s="260"/>
      <c r="EG64" s="109"/>
      <c r="EH64" s="170"/>
      <c r="EI64" s="137"/>
      <c r="EJ64" s="1382"/>
      <c r="EK64" s="260"/>
      <c r="EL64" s="109"/>
      <c r="EM64" s="170"/>
      <c r="EN64" s="137"/>
      <c r="EO64" s="1382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9"/>
      <c r="FA64" s="1350"/>
      <c r="FB64" s="1642"/>
      <c r="FC64" s="1346"/>
      <c r="FD64" s="1643"/>
      <c r="FE64" s="1344"/>
      <c r="FF64" s="1350"/>
      <c r="FG64" s="1347"/>
      <c r="FH64" s="1346"/>
      <c r="FI64" s="1389"/>
      <c r="FJ64" s="1349"/>
      <c r="FK64" s="1350"/>
      <c r="FL64" s="1347"/>
      <c r="FM64" s="1346"/>
      <c r="FN64" s="1348"/>
      <c r="FO64" s="1349"/>
      <c r="FP64" s="1350"/>
      <c r="FQ64" s="1347"/>
      <c r="FR64" s="1346"/>
      <c r="FS64" s="1348"/>
      <c r="FT64" s="1349"/>
      <c r="FU64" s="1350"/>
      <c r="FV64" s="1347"/>
      <c r="FW64" s="1346"/>
      <c r="FX64" s="1389"/>
      <c r="FY64" s="1349"/>
      <c r="FZ64" s="1350"/>
      <c r="GA64" s="1347"/>
      <c r="GB64" s="1346"/>
      <c r="GC64" s="1348"/>
      <c r="GD64" s="1344"/>
      <c r="GE64" s="1345"/>
      <c r="GF64" s="1347"/>
      <c r="GG64" s="1346"/>
      <c r="GH64" s="1389"/>
      <c r="GI64" s="1344"/>
      <c r="GJ64" s="1345"/>
      <c r="GK64" s="1347"/>
      <c r="GL64" s="1346"/>
      <c r="GM64" s="1348"/>
      <c r="GN64" s="1349"/>
      <c r="GO64" s="1350"/>
      <c r="GP64" s="1347"/>
      <c r="GQ64" s="1346"/>
      <c r="GR64" s="1389"/>
      <c r="GS64" s="1344"/>
      <c r="GT64" s="1345"/>
      <c r="GU64" s="1347"/>
      <c r="GV64" s="1346"/>
      <c r="GW64" s="1389"/>
      <c r="GX64" s="605"/>
      <c r="GY64" s="610"/>
      <c r="GZ64" s="607"/>
      <c r="HA64" s="607"/>
      <c r="HB64" s="1394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4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5"/>
      <c r="IB64" s="126"/>
      <c r="IC64" s="90"/>
      <c r="ID64" s="499"/>
      <c r="IE64" s="499"/>
      <c r="IF64" s="1395"/>
      <c r="IG64" s="124"/>
      <c r="IH64" s="90"/>
      <c r="II64" s="499"/>
      <c r="IJ64" s="499"/>
      <c r="IK64" s="145"/>
      <c r="IL64" s="126"/>
      <c r="IM64" s="90"/>
      <c r="IN64" s="499"/>
      <c r="IO64" s="499"/>
      <c r="IP64" s="1395"/>
      <c r="IQ64" s="827"/>
      <c r="IR64" s="830"/>
      <c r="IS64" s="499"/>
      <c r="IT64" s="499"/>
      <c r="IU64" s="1395"/>
      <c r="IV64" s="675"/>
      <c r="IW64" s="81"/>
      <c r="IX64" s="1672"/>
      <c r="IY64" s="1672"/>
      <c r="IZ64" s="1672"/>
      <c r="JA64" s="1672"/>
      <c r="JB64" s="1672"/>
      <c r="JC64" s="1672"/>
      <c r="JD64" s="1672"/>
      <c r="JE64" s="1672"/>
      <c r="JF64" s="1672"/>
      <c r="JG64" s="1672"/>
      <c r="JH64" s="1672"/>
      <c r="JI64" s="1675"/>
      <c r="JJ64" s="1678"/>
      <c r="JK64" s="1678"/>
      <c r="JL64" s="1678"/>
      <c r="JM64" s="1681"/>
      <c r="JN64" s="1684"/>
      <c r="JO64" s="1684"/>
      <c r="JP64" s="1681"/>
      <c r="JQ64" s="1681"/>
      <c r="JR64" s="1681"/>
      <c r="JS64" s="1681"/>
      <c r="JT64" s="1675"/>
      <c r="JU64" s="1675"/>
      <c r="JV64" s="1675"/>
      <c r="JW64" s="1693"/>
      <c r="JX64" s="81"/>
      <c r="JY64" s="1692"/>
      <c r="JZ64" s="1692"/>
      <c r="KA64" s="1692"/>
      <c r="KB64" s="1692"/>
      <c r="KC64" s="1692"/>
      <c r="KD64" s="1692"/>
      <c r="KE64" s="1692"/>
      <c r="KF64" s="1692"/>
      <c r="KG64" s="1692"/>
      <c r="KH64" s="1692"/>
      <c r="KI64" s="1692"/>
      <c r="KJ64" s="1669"/>
      <c r="KK64" s="1687"/>
      <c r="KL64" s="1687"/>
      <c r="KM64" s="1687"/>
      <c r="KN64" s="1669"/>
      <c r="KO64" s="1666"/>
      <c r="KP64" s="1666"/>
      <c r="KQ64" s="1669"/>
      <c r="KR64" s="1669"/>
      <c r="KS64" s="1669"/>
      <c r="KT64" s="1669"/>
      <c r="KU64" s="1669"/>
      <c r="KV64" s="1669"/>
      <c r="KW64" s="1669"/>
      <c r="KX64" s="675"/>
      <c r="KY64" s="1693"/>
      <c r="KZ64" s="106"/>
      <c r="LA64" s="1708"/>
      <c r="LB64" s="1709"/>
      <c r="LC64" s="1708"/>
      <c r="LD64" s="1708"/>
      <c r="LE64" s="1708"/>
      <c r="LF64" s="1708"/>
      <c r="LG64" s="1708"/>
      <c r="LH64" s="1708"/>
      <c r="LI64" s="1708"/>
      <c r="LJ64" s="1708"/>
      <c r="LK64" s="1708"/>
      <c r="LL64" s="1708"/>
      <c r="LM64" s="1709"/>
      <c r="LN64" s="1709"/>
      <c r="LO64" s="1709"/>
      <c r="LP64" s="1709"/>
      <c r="LQ64" s="1708"/>
      <c r="LR64" s="1708"/>
      <c r="LS64" s="1709"/>
      <c r="LT64" s="1709"/>
      <c r="LU64" s="1709"/>
      <c r="LV64" s="1709"/>
      <c r="LW64" s="1709"/>
      <c r="LX64" s="1709"/>
      <c r="LY64" s="1709"/>
      <c r="LZ64" s="1709"/>
      <c r="MA64" s="1709"/>
      <c r="MB64" s="1709"/>
      <c r="MC64" s="1709"/>
      <c r="MD64" s="1709"/>
      <c r="ME64" s="1709"/>
      <c r="MF64" s="1709"/>
      <c r="MG64" s="1708"/>
      <c r="MH64" s="1708"/>
      <c r="MI64" s="1708"/>
      <c r="MJ64" s="1708"/>
      <c r="MK64" s="1709"/>
      <c r="ML64" s="1709"/>
      <c r="MM64" s="1709"/>
      <c r="MN64" s="1709"/>
    </row>
    <row r="65" spans="1:352" s="7" customFormat="1" ht="8.1" customHeight="1" thickBot="1">
      <c r="A65" s="1700"/>
      <c r="B65" s="1701"/>
      <c r="C65" s="1701"/>
      <c r="D65" s="1701"/>
      <c r="E65" s="1702"/>
      <c r="F65" s="127"/>
      <c r="G65" s="91"/>
      <c r="H65" s="1282"/>
      <c r="I65" s="695"/>
      <c r="J65" s="1381"/>
      <c r="K65" s="127"/>
      <c r="L65" s="91"/>
      <c r="M65" s="1282"/>
      <c r="N65" s="695"/>
      <c r="O65" s="1381"/>
      <c r="P65" s="127"/>
      <c r="Q65" s="91"/>
      <c r="R65" s="1282"/>
      <c r="S65" s="695"/>
      <c r="T65" s="1381"/>
      <c r="U65" s="122"/>
      <c r="V65" s="91"/>
      <c r="W65" s="1282"/>
      <c r="X65" s="695"/>
      <c r="Y65" s="1381"/>
      <c r="Z65" s="127"/>
      <c r="AA65" s="91"/>
      <c r="AB65" s="205"/>
      <c r="AC65" s="135"/>
      <c r="AD65" s="143"/>
      <c r="AE65" s="127"/>
      <c r="AF65" s="91"/>
      <c r="AG65" s="205"/>
      <c r="AH65" s="135"/>
      <c r="AI65" s="1379"/>
      <c r="AJ65" s="127"/>
      <c r="AK65" s="91"/>
      <c r="AL65" s="1282"/>
      <c r="AM65" s="695"/>
      <c r="AN65" s="1381"/>
      <c r="AO65" s="122"/>
      <c r="AP65" s="91"/>
      <c r="AQ65" s="1468"/>
      <c r="AR65" s="695"/>
      <c r="AS65" s="397"/>
      <c r="AT65" s="127"/>
      <c r="AU65" s="91"/>
      <c r="AV65" s="1468"/>
      <c r="AW65" s="695"/>
      <c r="AX65" s="397"/>
      <c r="AY65" s="127"/>
      <c r="AZ65" s="91"/>
      <c r="BA65" s="429"/>
      <c r="BB65" s="209"/>
      <c r="BC65" s="143"/>
      <c r="BD65" s="122"/>
      <c r="BE65" s="91"/>
      <c r="BF65" s="1282"/>
      <c r="BG65" s="695"/>
      <c r="BH65" s="1381"/>
      <c r="BI65" s="122"/>
      <c r="BJ65" s="91"/>
      <c r="BK65" s="1282"/>
      <c r="BL65" s="695"/>
      <c r="BM65" s="1381"/>
      <c r="BN65" s="122"/>
      <c r="BO65" s="91"/>
      <c r="BP65" s="1282"/>
      <c r="BQ65" s="695"/>
      <c r="BR65" s="1381"/>
      <c r="BS65" s="122"/>
      <c r="BT65" s="91"/>
      <c r="BU65" s="205"/>
      <c r="BV65" s="135"/>
      <c r="BW65" s="348"/>
      <c r="BX65" s="398"/>
      <c r="BY65" s="408"/>
      <c r="BZ65" s="396"/>
      <c r="CA65" s="481"/>
      <c r="CB65" s="1384"/>
      <c r="CC65" s="122"/>
      <c r="CD65" s="91"/>
      <c r="CE65" s="1282"/>
      <c r="CF65" s="695"/>
      <c r="CG65" s="1381"/>
      <c r="CH65" s="122"/>
      <c r="CI65" s="91"/>
      <c r="CJ65" s="396"/>
      <c r="CK65" s="481"/>
      <c r="CL65" s="1384"/>
      <c r="CM65" s="127"/>
      <c r="CN65" s="91"/>
      <c r="CO65" s="1282"/>
      <c r="CP65" s="695"/>
      <c r="CQ65" s="1381"/>
      <c r="CR65" s="122"/>
      <c r="CS65" s="91"/>
      <c r="CT65" s="1282"/>
      <c r="CU65" s="695"/>
      <c r="CV65" s="1381"/>
      <c r="CW65" s="127"/>
      <c r="CX65" s="91"/>
      <c r="CY65" s="396"/>
      <c r="CZ65" s="481"/>
      <c r="DA65" s="143"/>
      <c r="DB65" s="127"/>
      <c r="DC65" s="91"/>
      <c r="DD65" s="1282"/>
      <c r="DE65" s="695"/>
      <c r="DF65" s="1381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1282"/>
      <c r="DT65" s="695"/>
      <c r="DU65" s="1381"/>
      <c r="DV65" s="122"/>
      <c r="DW65" s="387"/>
      <c r="DX65" s="396"/>
      <c r="DY65" s="481"/>
      <c r="DZ65" s="143"/>
      <c r="EA65" s="127"/>
      <c r="EB65" s="91"/>
      <c r="EC65" s="1282"/>
      <c r="ED65" s="695"/>
      <c r="EE65" s="1381"/>
      <c r="EF65" s="258"/>
      <c r="EG65" s="110"/>
      <c r="EH65" s="1282"/>
      <c r="EI65" s="695"/>
      <c r="EJ65" s="1381"/>
      <c r="EK65" s="258"/>
      <c r="EL65" s="387"/>
      <c r="EM65" s="1282"/>
      <c r="EN65" s="695"/>
      <c r="EO65" s="1381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4"/>
      <c r="FA65" s="1351"/>
      <c r="FB65" s="1328"/>
      <c r="FC65" s="1329"/>
      <c r="FD65" s="1640"/>
      <c r="FE65" s="1326"/>
      <c r="FF65" s="1351"/>
      <c r="FG65" s="1328"/>
      <c r="FH65" s="1329"/>
      <c r="FI65" s="1387"/>
      <c r="FJ65" s="1334"/>
      <c r="FK65" s="1351"/>
      <c r="FL65" s="1328"/>
      <c r="FM65" s="1329"/>
      <c r="FN65" s="1331"/>
      <c r="FO65" s="1334"/>
      <c r="FP65" s="1351"/>
      <c r="FQ65" s="1328"/>
      <c r="FR65" s="1329"/>
      <c r="FS65" s="1331"/>
      <c r="FT65" s="1334"/>
      <c r="FU65" s="1351"/>
      <c r="FV65" s="1328"/>
      <c r="FW65" s="1329"/>
      <c r="FX65" s="1387"/>
      <c r="FY65" s="1334"/>
      <c r="FZ65" s="1351"/>
      <c r="GA65" s="1328"/>
      <c r="GB65" s="1329"/>
      <c r="GC65" s="1331"/>
      <c r="GD65" s="1326"/>
      <c r="GE65" s="1352"/>
      <c r="GF65" s="1328"/>
      <c r="GG65" s="1329"/>
      <c r="GH65" s="1387"/>
      <c r="GI65" s="1326"/>
      <c r="GJ65" s="1352"/>
      <c r="GK65" s="1328"/>
      <c r="GL65" s="1329"/>
      <c r="GM65" s="1331"/>
      <c r="GN65" s="1334"/>
      <c r="GO65" s="1351"/>
      <c r="GP65" s="1328"/>
      <c r="GQ65" s="1329"/>
      <c r="GR65" s="1387"/>
      <c r="GS65" s="1326"/>
      <c r="GT65" s="1352"/>
      <c r="GU65" s="1328"/>
      <c r="GV65" s="1329"/>
      <c r="GW65" s="1391"/>
      <c r="GX65" s="595"/>
      <c r="GY65" s="611"/>
      <c r="GZ65" s="597"/>
      <c r="HA65" s="598"/>
      <c r="HB65" s="1392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2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81"/>
      <c r="IB65" s="127"/>
      <c r="IC65" s="91"/>
      <c r="ID65" s="496"/>
      <c r="IE65" s="497"/>
      <c r="IF65" s="1381"/>
      <c r="IG65" s="122"/>
      <c r="IH65" s="91"/>
      <c r="II65" s="496"/>
      <c r="IJ65" s="497"/>
      <c r="IK65" s="143"/>
      <c r="IL65" s="127"/>
      <c r="IM65" s="91"/>
      <c r="IN65" s="496"/>
      <c r="IO65" s="497"/>
      <c r="IP65" s="1381"/>
      <c r="IQ65" s="823"/>
      <c r="IR65" s="831"/>
      <c r="IS65" s="496"/>
      <c r="IT65" s="497"/>
      <c r="IU65" s="1381"/>
      <c r="IV65" s="675"/>
      <c r="IW65" s="79"/>
      <c r="IX65" s="1670">
        <f t="shared" ref="IX65" si="650">COUNTIF($F65:$IU68,"=CSB 13")</f>
        <v>0</v>
      </c>
      <c r="IY65" s="1670">
        <f t="shared" ref="IY65" si="651">COUNTIF($F65:$IU68,"=CSB 16")</f>
        <v>0</v>
      </c>
      <c r="IZ65" s="1670">
        <f t="shared" ref="IZ65" si="652">COUNTIF($F65:$IU68,"=CSB 24")</f>
        <v>0</v>
      </c>
      <c r="JA65" s="1670">
        <f t="shared" ref="JA65" si="653">COUNTIF($F65:$IU68,"=CSB 23")</f>
        <v>0</v>
      </c>
      <c r="JB65" s="1670">
        <f t="shared" ref="JB65" si="654">COUNTIF($F65:$IU68,"=CSB 3")</f>
        <v>0</v>
      </c>
      <c r="JC65" s="1670">
        <f t="shared" ref="JC65" si="655">COUNTIF($F65:$IU68,"=CSB 4")</f>
        <v>0</v>
      </c>
      <c r="JD65" s="1670">
        <f t="shared" ref="JD65" si="656">COUNTIF($F65:$IU68,"=CSB 5")</f>
        <v>0</v>
      </c>
      <c r="JE65" s="1670">
        <f t="shared" ref="JE65" si="657">COUNTIF($F65:$IU68,"=CSB 28")</f>
        <v>0</v>
      </c>
      <c r="JF65" s="1670">
        <f t="shared" si="530"/>
        <v>0</v>
      </c>
      <c r="JG65" s="1670">
        <f t="shared" si="531"/>
        <v>0</v>
      </c>
      <c r="JH65" s="1670">
        <f t="shared" si="532"/>
        <v>0</v>
      </c>
      <c r="JI65" s="1673">
        <f t="shared" si="533"/>
        <v>0</v>
      </c>
      <c r="JJ65" s="1676">
        <f t="shared" si="534"/>
        <v>0</v>
      </c>
      <c r="JK65" s="1676">
        <f t="shared" si="535"/>
        <v>0</v>
      </c>
      <c r="JL65" s="1676">
        <f t="shared" si="536"/>
        <v>0</v>
      </c>
      <c r="JM65" s="1679">
        <f t="shared" si="537"/>
        <v>0</v>
      </c>
      <c r="JN65" s="1682">
        <f t="shared" si="538"/>
        <v>1</v>
      </c>
      <c r="JO65" s="1682">
        <f t="shared" si="539"/>
        <v>0</v>
      </c>
      <c r="JP65" s="1679">
        <f t="shared" si="540"/>
        <v>0</v>
      </c>
      <c r="JQ65" s="1679">
        <f t="shared" si="541"/>
        <v>0</v>
      </c>
      <c r="JR65" s="1679">
        <f t="shared" si="542"/>
        <v>0</v>
      </c>
      <c r="JS65" s="1679">
        <f t="shared" si="543"/>
        <v>0</v>
      </c>
      <c r="JT65" s="1673">
        <f t="shared" si="544"/>
        <v>0</v>
      </c>
      <c r="JU65" s="1673">
        <f t="shared" si="545"/>
        <v>0</v>
      </c>
      <c r="JV65" s="1673">
        <f t="shared" si="546"/>
        <v>0</v>
      </c>
      <c r="JW65" s="1693">
        <f>COUNTIF($F65:$JO68,"=34")</f>
        <v>0</v>
      </c>
      <c r="JX65" s="79"/>
      <c r="JY65" s="1690" t="str">
        <f t="shared" ref="JY65" si="658">IF(COUNTIF($F65:$IU68,"=CSB 13")&gt;0,"X"," ")</f>
        <v xml:space="preserve"> </v>
      </c>
      <c r="JZ65" s="1690" t="str">
        <f t="shared" ref="JZ65" si="659">IF(COUNTIF($F65:$IU68,"=CSB 16")&gt;0,"X"," ")</f>
        <v xml:space="preserve"> </v>
      </c>
      <c r="KA65" s="1690" t="str">
        <f t="shared" ref="KA65" si="660">IF(COUNTIF($F65:$IU68,"=CSB 24")&gt;0,"X"," ")</f>
        <v xml:space="preserve"> </v>
      </c>
      <c r="KB65" s="1690" t="str">
        <f t="shared" si="515"/>
        <v xml:space="preserve"> </v>
      </c>
      <c r="KC65" s="1690" t="str">
        <f t="shared" ref="KC65" si="661">IF(COUNTIF($F65:$IU68,"=CSB 3")&gt;0,"X"," ")</f>
        <v xml:space="preserve"> </v>
      </c>
      <c r="KD65" s="1690" t="str">
        <f t="shared" ref="KD65" si="662">IF(COUNTIF($F65:$IU68,"=CSB 4")&gt;0,"X"," ")</f>
        <v xml:space="preserve"> </v>
      </c>
      <c r="KE65" s="1690" t="str">
        <f t="shared" ref="KE65" si="663">IF(COUNTIF($F65:$IU68,"=CSB 5")&gt;0,"X"," ")</f>
        <v xml:space="preserve"> </v>
      </c>
      <c r="KF65" s="1690" t="str">
        <f t="shared" ref="KF65" si="664">IF(COUNTIF($F65:$IU68,"=CSB 28")&gt;0,"X"," ")</f>
        <v xml:space="preserve"> </v>
      </c>
      <c r="KG65" s="1690" t="str">
        <f t="shared" ref="KG65" si="665">IF(COUNTIF($F65:$IU68,"=B1")&gt;0,"X"," ")</f>
        <v xml:space="preserve"> </v>
      </c>
      <c r="KH65" s="1690" t="str">
        <f t="shared" ref="KH65" si="666">IF(COUNTIF($F65:$IU68,"=B2")&gt;0,"X"," ")</f>
        <v xml:space="preserve"> </v>
      </c>
      <c r="KI65" s="1690" t="str">
        <f t="shared" ref="KI65" si="667">IF(COUNTIF($F65:$IU68,"=B4")&gt;0,"X"," ")</f>
        <v xml:space="preserve"> </v>
      </c>
      <c r="KJ65" s="1667" t="str">
        <f t="shared" ref="KJ65" si="668">IF(COUNTIF($F65:$IU68,"=11")&gt;0,"X"," ")</f>
        <v xml:space="preserve"> </v>
      </c>
      <c r="KK65" s="1685" t="str">
        <f t="shared" ref="KK65" si="669">IF(COUNTIF($F65:$IU68,"=13")&gt;0,"X"," ")</f>
        <v xml:space="preserve"> </v>
      </c>
      <c r="KL65" s="1685" t="str">
        <f t="shared" ref="KL65" si="670">IF(COUNTIF($F65:$IU68,"=14")&gt;0,"X"," ")</f>
        <v xml:space="preserve"> </v>
      </c>
      <c r="KM65" s="1685" t="str">
        <f t="shared" ref="KM65" si="671">IF(COUNTIF($F65:$IU68,"=16")&gt;0,"X"," ")</f>
        <v xml:space="preserve"> </v>
      </c>
      <c r="KN65" s="1667" t="str">
        <f t="shared" ref="KN65" si="672">IF(COUNTIF($F65:$IU68,"=22")&gt;0,"X"," ")</f>
        <v xml:space="preserve"> </v>
      </c>
      <c r="KO65" s="1664" t="str">
        <f t="shared" ref="KO65" si="673">IF(COUNTIF($F65:$IU68,"=23")&gt;0,"X"," ")</f>
        <v>X</v>
      </c>
      <c r="KP65" s="1664" t="str">
        <f t="shared" ref="KP65" si="674">IF(COUNTIF($F65:$IU68,"=24")&gt;0,"X"," ")</f>
        <v xml:space="preserve"> </v>
      </c>
      <c r="KQ65" s="1667" t="str">
        <f t="shared" ref="KQ65" si="675">IF(COUNTIF($F65:$IU68,"=25")&gt;0,"X"," ")</f>
        <v xml:space="preserve"> </v>
      </c>
      <c r="KR65" s="1667" t="str">
        <f t="shared" ref="KR65" si="676">IF(COUNTIF($F65:$IU68,"=26")&gt;0,"X"," ")</f>
        <v xml:space="preserve"> </v>
      </c>
      <c r="KS65" s="1667" t="str">
        <f t="shared" ref="KS65" si="677">IF(COUNTIF($F65:$IU68,"=31")&gt;0,"X"," ")</f>
        <v xml:space="preserve"> </v>
      </c>
      <c r="KT65" s="1667" t="str">
        <f t="shared" ref="KT65" si="678">IF(COUNTIF($F65:$IU68,"=32")&gt;0,"X"," ")</f>
        <v xml:space="preserve"> </v>
      </c>
      <c r="KU65" s="1667" t="str">
        <f t="shared" ref="KU65" si="679">IF(COUNTIF($F65:$IU68,"=34")&gt;0,"X"," ")</f>
        <v xml:space="preserve"> </v>
      </c>
      <c r="KV65" s="1667" t="str">
        <f t="shared" ref="KV65" si="680">IF(COUNTIF($F65:$IU68,"=35")&gt;0,"X"," ")</f>
        <v xml:space="preserve"> </v>
      </c>
      <c r="KW65" s="1667" t="str">
        <f t="shared" ref="KW65" si="681">IF(COUNTIF($F65:$IU68,"=36")&gt;0,"X"," ")</f>
        <v xml:space="preserve"> </v>
      </c>
      <c r="KX65" s="675"/>
      <c r="KY65" s="1693">
        <f>COUNTIF($F65:$KX68,"=34")</f>
        <v>0</v>
      </c>
      <c r="KZ65" s="104"/>
      <c r="LA65" s="1706" t="str">
        <f>IF(COUNTIF($F65:$IU68,"=H.Prus")&gt;0,"Z"," ")</f>
        <v xml:space="preserve"> </v>
      </c>
      <c r="LB65" s="1709" t="str">
        <f>IF(COUNTIF($F65:$IU68,"=M.Bojarowski")&gt;0,"Z"," ")</f>
        <v xml:space="preserve"> </v>
      </c>
      <c r="LC65" s="1706" t="str">
        <f>IF(COUNTIF($F65:$IU68,"=M.Marcinkiewicz")&gt;0,"Z"," ")</f>
        <v xml:space="preserve"> </v>
      </c>
      <c r="LD65" s="1706" t="str">
        <f>IF(COUNTIF($F65:$IU68,"=K.Cis")&gt;0,"Z"," ")</f>
        <v xml:space="preserve"> </v>
      </c>
      <c r="LE65" s="1706" t="str">
        <f>IF(COUNTIF($F65:$IU68,"=Z.Tomczykowski")&gt;0,"Z"," ")</f>
        <v xml:space="preserve"> </v>
      </c>
      <c r="LF65" s="1706" t="str">
        <f>IF(COUNTIF($F65:$IU68,"=K.Choroszko")&gt;0,"Z"," ")</f>
        <v xml:space="preserve"> </v>
      </c>
      <c r="LG65" s="1706" t="str">
        <f>IF(COUNTIF($F65:$IU68,"=T.Nosowicz")&gt;0,"Z"," ")</f>
        <v xml:space="preserve"> </v>
      </c>
      <c r="LH65" s="1706" t="str">
        <f>IF(COUNTIF($F65:$IU68,"=A.Miściur-Kaszyńska")&gt;0,"Z"," ")</f>
        <v xml:space="preserve"> </v>
      </c>
      <c r="LI65" s="1706" t="str">
        <f t="shared" ref="LI65" si="682">IF(COUNTIF($F65:$IU68,"=A.Gliwiński")&gt;0,"Z"," ")</f>
        <v xml:space="preserve"> </v>
      </c>
      <c r="LJ65" s="1706" t="str">
        <f>IF(COUNTIF($F65:$IU68,"=K.Kiejdo")&gt;0,"Z"," ")</f>
        <v xml:space="preserve"> </v>
      </c>
      <c r="LK65" s="1706" t="str">
        <f>IF(COUNTIF($F65:$IU68,"=M.Kieżun")&gt;0,"Z"," ")</f>
        <v xml:space="preserve"> </v>
      </c>
      <c r="LL65" s="1706" t="str">
        <f>IF(COUNTIF($F65:$IU68,"=I.Cymańska-Kasprzyk")&gt;0,"Z"," ")</f>
        <v xml:space="preserve"> </v>
      </c>
      <c r="LM65" s="1709" t="str">
        <f>IF(COUNTIF($F65:$IU68,"=M.Choroszko")&gt;0,"Z"," ")</f>
        <v xml:space="preserve"> </v>
      </c>
      <c r="LN65" s="1709" t="str">
        <f>IF(COUNTIF($F65:$IU68,"=M.Grzyb")&gt;0,"Z"," ")</f>
        <v xml:space="preserve"> </v>
      </c>
      <c r="LO65" s="1709" t="str">
        <f>IF(COUNTIF($F65:$IU68,"=A.Muż")&gt;0,"Z"," ")</f>
        <v xml:space="preserve"> </v>
      </c>
      <c r="LP65" s="1709" t="str">
        <f>IF(COUNTIF($F65:$IU68,"=E.Kicka")&gt;0,"Z"," ")</f>
        <v xml:space="preserve"> </v>
      </c>
      <c r="LQ65" s="1706" t="str">
        <f>IF(COUNTIF($F65:$IU68,"=M.Gregorczyk")&gt;0,"Z"," ")</f>
        <v xml:space="preserve"> </v>
      </c>
      <c r="LR65" s="1706" t="str">
        <f>IF(COUNTIF($F65:$IU68,"=M.Szonert")&gt;0,"Z"," ")</f>
        <v xml:space="preserve"> </v>
      </c>
      <c r="LS65" s="1709" t="str">
        <f>IF(COUNTIF($F65:$IU68,"=E.Ciarciński")&gt;0,"Z"," ")</f>
        <v xml:space="preserve"> </v>
      </c>
      <c r="LT65" s="1709" t="str">
        <f>IF(COUNTIF($F65:$IU68,"=M.Czajka")&gt;0,"Z"," ")</f>
        <v xml:space="preserve"> </v>
      </c>
      <c r="LU65" s="1709" t="str">
        <f t="shared" ref="LU65" si="683">IF(COUNTIF($F65:$IU68,"=J.Łukaszewicz")&gt;0,"Z"," ")</f>
        <v xml:space="preserve"> </v>
      </c>
      <c r="LV65" s="1709" t="str">
        <f>IF(COUNTIF($F65:$IU68,"=K.Piotrowicz")&gt;0,"Z"," ")</f>
        <v xml:space="preserve"> </v>
      </c>
      <c r="LW65" s="1709" t="str">
        <f>IF(COUNTIF($F65:$IU68,"=A.Tychek")&gt;0,"Z"," ")</f>
        <v xml:space="preserve"> </v>
      </c>
      <c r="LX65" s="1709" t="str">
        <f>IF(COUNTIF($F65:$IU68,"=R.Sokulski")&gt;0,"Z"," ")</f>
        <v>Z</v>
      </c>
      <c r="LY65" s="1709" t="str">
        <f>IF(COUNTIF($F65:$IU68,"=S.Piotrowska")&gt;0,"Z"," ")</f>
        <v xml:space="preserve"> </v>
      </c>
      <c r="LZ65" s="1709" t="str">
        <f>IF(COUNTIF($F65:$IU68,"=J.Gregorczuk")&gt;0,"Z"," ")</f>
        <v xml:space="preserve"> </v>
      </c>
      <c r="MA65" s="1709" t="str">
        <f>IF(COUNTIF($F65:$IU68,"=A.Marciniak")&gt;0,"Z"," ")</f>
        <v xml:space="preserve"> </v>
      </c>
      <c r="MB65" s="1709" t="str">
        <f>IF(COUNTIF($F65:$IU68,"=I.Ogulewicz")&gt;0,"Z"," ")</f>
        <v xml:space="preserve"> </v>
      </c>
      <c r="MC65" s="1709" t="str">
        <f>IF(COUNTIF($F65:$IU68,"=R.Przęczek")&gt;0,"Z"," ")</f>
        <v xml:space="preserve"> </v>
      </c>
      <c r="MD65" s="1709" t="str">
        <f>IF(COUNTIF($F65:$IU68,"=D.Ławecka-Bednarska")&gt;0,"Z"," ")</f>
        <v xml:space="preserve"> </v>
      </c>
      <c r="ME65" s="1709" t="str">
        <f>IF(COUNTIF($F65:$IU68,"=K.Nossek")&gt;0,"Z"," ")</f>
        <v xml:space="preserve"> </v>
      </c>
      <c r="MF65" s="1709" t="str">
        <f>IF(COUNTIF($F65:$IU68,"=M.Lipiński")&gt;0,"Z"," ")</f>
        <v xml:space="preserve"> </v>
      </c>
      <c r="MG65" s="1706" t="str">
        <f t="shared" ref="MG65" si="684">IF(COUNTIF($F65:$IU68,"=H.Libuda")&gt;0,"Z"," ")</f>
        <v xml:space="preserve"> </v>
      </c>
      <c r="MH65" s="1706" t="str">
        <f t="shared" ref="MH65" si="685">IF(COUNTIF($F65:$IU68,"=K.Kaczmarczyk")&gt;0,"Z"," ")</f>
        <v xml:space="preserve"> </v>
      </c>
      <c r="MI65" s="1706" t="str">
        <f t="shared" ref="MI65" si="686">IF(COUNTIF($F65:$IU68,"=K.Janowicz")&gt;0,"Z"," ")</f>
        <v xml:space="preserve"> </v>
      </c>
      <c r="MJ65" s="1706" t="str">
        <f>IF(COUNTIF($F65:$IU68,"=N.Liakh")&gt;0,"Z"," ")</f>
        <v xml:space="preserve"> </v>
      </c>
      <c r="MK65" s="1709" t="str">
        <f>IF(COUNTIF($F65:$IU68,"=J.Lubkiewicz")&gt;0,"Z"," ")</f>
        <v xml:space="preserve"> </v>
      </c>
      <c r="ML65" s="1709" t="str">
        <f>IF(COUNTIF($F65:$IU68,"=I.Świca")&gt;0,"Z"," ")</f>
        <v xml:space="preserve"> </v>
      </c>
      <c r="MM65" s="1709" t="str">
        <f>IF(COUNTIF($F65:$IU68,"=H.Libuda")&gt;0,"Z"," ")</f>
        <v xml:space="preserve"> </v>
      </c>
      <c r="MN65" s="1709" t="str">
        <f>IF(COUNTIF($F65:$IU68,"=A.Jastrzębska")&gt;0,"Z"," ")</f>
        <v xml:space="preserve"> </v>
      </c>
    </row>
    <row r="66" spans="1:352" s="7" customFormat="1" ht="8.1" customHeight="1" thickBot="1">
      <c r="A66" s="1700"/>
      <c r="B66" s="1701"/>
      <c r="C66" s="1701"/>
      <c r="D66" s="1701"/>
      <c r="E66" s="1702"/>
      <c r="F66" s="128" t="s">
        <v>13</v>
      </c>
      <c r="G66" s="92" t="s">
        <v>14</v>
      </c>
      <c r="H66" s="1283"/>
      <c r="I66" s="697"/>
      <c r="J66" s="1383"/>
      <c r="K66" s="128" t="s">
        <v>13</v>
      </c>
      <c r="L66" s="92" t="s">
        <v>14</v>
      </c>
      <c r="M66" s="1283"/>
      <c r="N66" s="697"/>
      <c r="O66" s="1383"/>
      <c r="P66" s="128" t="s">
        <v>13</v>
      </c>
      <c r="Q66" s="92" t="s">
        <v>14</v>
      </c>
      <c r="R66" s="1283"/>
      <c r="S66" s="697"/>
      <c r="T66" s="1383"/>
      <c r="U66" s="123" t="s">
        <v>13</v>
      </c>
      <c r="V66" s="92" t="s">
        <v>14</v>
      </c>
      <c r="W66" s="1283"/>
      <c r="X66" s="697"/>
      <c r="Y66" s="1383"/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3"/>
      <c r="AJ66" s="128" t="s">
        <v>13</v>
      </c>
      <c r="AK66" s="92" t="s">
        <v>14</v>
      </c>
      <c r="AL66" s="1283"/>
      <c r="AM66" s="697"/>
      <c r="AN66" s="1383"/>
      <c r="AO66" s="123" t="s">
        <v>13</v>
      </c>
      <c r="AP66" s="92" t="s">
        <v>14</v>
      </c>
      <c r="AQ66" s="1469"/>
      <c r="AR66" s="495"/>
      <c r="AS66" s="1385"/>
      <c r="AT66" s="128" t="s">
        <v>13</v>
      </c>
      <c r="AU66" s="92" t="s">
        <v>14</v>
      </c>
      <c r="AV66" s="1469"/>
      <c r="AW66" s="495"/>
      <c r="AX66" s="1385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1283"/>
      <c r="BG66" s="697"/>
      <c r="BH66" s="1383"/>
      <c r="BI66" s="123" t="s">
        <v>13</v>
      </c>
      <c r="BJ66" s="92" t="s">
        <v>14</v>
      </c>
      <c r="BK66" s="1283"/>
      <c r="BL66" s="697"/>
      <c r="BM66" s="1383"/>
      <c r="BN66" s="123" t="s">
        <v>13</v>
      </c>
      <c r="BO66" s="92" t="s">
        <v>14</v>
      </c>
      <c r="BP66" s="1283"/>
      <c r="BQ66" s="697"/>
      <c r="BR66" s="1383"/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5"/>
      <c r="CC66" s="123" t="s">
        <v>13</v>
      </c>
      <c r="CD66" s="92" t="s">
        <v>14</v>
      </c>
      <c r="CE66" s="1283"/>
      <c r="CF66" s="697"/>
      <c r="CG66" s="1383"/>
      <c r="CH66" s="123" t="s">
        <v>13</v>
      </c>
      <c r="CI66" s="92" t="s">
        <v>14</v>
      </c>
      <c r="CJ66" s="558"/>
      <c r="CK66" s="476"/>
      <c r="CL66" s="1385"/>
      <c r="CM66" s="128" t="s">
        <v>13</v>
      </c>
      <c r="CN66" s="92" t="s">
        <v>14</v>
      </c>
      <c r="CO66" s="1283"/>
      <c r="CP66" s="697"/>
      <c r="CQ66" s="1383"/>
      <c r="CR66" s="123" t="s">
        <v>13</v>
      </c>
      <c r="CS66" s="92" t="s">
        <v>14</v>
      </c>
      <c r="CT66" s="1283"/>
      <c r="CU66" s="697"/>
      <c r="CV66" s="1383"/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1283"/>
      <c r="DE66" s="697"/>
      <c r="DF66" s="1383"/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1283"/>
      <c r="DT66" s="697"/>
      <c r="DU66" s="1383"/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1283"/>
      <c r="ED66" s="697"/>
      <c r="EE66" s="1383"/>
      <c r="EF66" s="259" t="s">
        <v>13</v>
      </c>
      <c r="EG66" s="89" t="s">
        <v>14</v>
      </c>
      <c r="EH66" s="1283"/>
      <c r="EI66" s="697"/>
      <c r="EJ66" s="1383"/>
      <c r="EK66" s="259" t="s">
        <v>13</v>
      </c>
      <c r="EL66" s="388" t="s">
        <v>14</v>
      </c>
      <c r="EM66" s="1283"/>
      <c r="EN66" s="697"/>
      <c r="EO66" s="1383"/>
      <c r="EP66" s="259" t="s">
        <v>13</v>
      </c>
      <c r="EQ66" s="92" t="s">
        <v>14</v>
      </c>
      <c r="ER66" s="343"/>
      <c r="ES66" s="141"/>
      <c r="ET66" s="1467"/>
      <c r="EU66" s="123" t="s">
        <v>13</v>
      </c>
      <c r="EV66" s="92" t="s">
        <v>14</v>
      </c>
      <c r="EW66" s="343"/>
      <c r="EX66" s="141"/>
      <c r="EY66" s="349"/>
      <c r="EZ66" s="1342" t="s">
        <v>13</v>
      </c>
      <c r="FA66" s="1353" t="s">
        <v>14</v>
      </c>
      <c r="FB66" s="1337"/>
      <c r="FC66" s="1338"/>
      <c r="FD66" s="1641"/>
      <c r="FE66" s="1335" t="s">
        <v>13</v>
      </c>
      <c r="FF66" s="1353" t="s">
        <v>14</v>
      </c>
      <c r="FG66" s="1337"/>
      <c r="FH66" s="1340"/>
      <c r="FI66" s="1388"/>
      <c r="FJ66" s="1342" t="s">
        <v>13</v>
      </c>
      <c r="FK66" s="1353" t="s">
        <v>14</v>
      </c>
      <c r="FL66" s="1337"/>
      <c r="FM66" s="1338"/>
      <c r="FN66" s="1644"/>
      <c r="FO66" s="1342" t="s">
        <v>13</v>
      </c>
      <c r="FP66" s="1353" t="s">
        <v>14</v>
      </c>
      <c r="FQ66" s="1337"/>
      <c r="FR66" s="1338"/>
      <c r="FS66" s="1339"/>
      <c r="FT66" s="1342" t="s">
        <v>13</v>
      </c>
      <c r="FU66" s="1353" t="s">
        <v>14</v>
      </c>
      <c r="FV66" s="1337"/>
      <c r="FW66" s="1340"/>
      <c r="FX66" s="1388"/>
      <c r="FY66" s="1342" t="s">
        <v>13</v>
      </c>
      <c r="FZ66" s="1353" t="s">
        <v>14</v>
      </c>
      <c r="GA66" s="1337"/>
      <c r="GB66" s="1340"/>
      <c r="GC66" s="1339"/>
      <c r="GD66" s="1335" t="s">
        <v>13</v>
      </c>
      <c r="GE66" s="1354" t="s">
        <v>14</v>
      </c>
      <c r="GF66" s="1337"/>
      <c r="GG66" s="1340"/>
      <c r="GH66" s="1388"/>
      <c r="GI66" s="1335" t="s">
        <v>13</v>
      </c>
      <c r="GJ66" s="1354" t="s">
        <v>14</v>
      </c>
      <c r="GK66" s="1337"/>
      <c r="GL66" s="1338"/>
      <c r="GM66" s="1339"/>
      <c r="GN66" s="1342" t="s">
        <v>13</v>
      </c>
      <c r="GO66" s="1353" t="s">
        <v>14</v>
      </c>
      <c r="GP66" s="1337"/>
      <c r="GQ66" s="1340"/>
      <c r="GR66" s="1388"/>
      <c r="GS66" s="1335" t="s">
        <v>13</v>
      </c>
      <c r="GT66" s="1354" t="s">
        <v>14</v>
      </c>
      <c r="GU66" s="1337"/>
      <c r="GV66" s="1338"/>
      <c r="GW66" s="1390"/>
      <c r="GX66" s="600" t="s">
        <v>13</v>
      </c>
      <c r="GY66" s="612" t="s">
        <v>14</v>
      </c>
      <c r="GZ66" s="602"/>
      <c r="HA66" s="603"/>
      <c r="HB66" s="1393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3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8"/>
      <c r="IB66" s="128" t="s">
        <v>13</v>
      </c>
      <c r="IC66" s="92" t="s">
        <v>14</v>
      </c>
      <c r="ID66" s="498" t="s">
        <v>1502</v>
      </c>
      <c r="IE66" s="495" t="s">
        <v>545</v>
      </c>
      <c r="IF66" s="1378">
        <v>23</v>
      </c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498"/>
      <c r="IO66" s="495"/>
      <c r="IP66" s="1378"/>
      <c r="IQ66" s="825" t="s">
        <v>13</v>
      </c>
      <c r="IR66" s="832" t="s">
        <v>14</v>
      </c>
      <c r="IS66" s="498"/>
      <c r="IT66" s="495"/>
      <c r="IU66" s="1378"/>
      <c r="IV66" s="675"/>
      <c r="IW66" s="80" t="s">
        <v>13</v>
      </c>
      <c r="IX66" s="1671"/>
      <c r="IY66" s="1671"/>
      <c r="IZ66" s="1671"/>
      <c r="JA66" s="1671"/>
      <c r="JB66" s="1671"/>
      <c r="JC66" s="1671"/>
      <c r="JD66" s="1671"/>
      <c r="JE66" s="1671"/>
      <c r="JF66" s="1671"/>
      <c r="JG66" s="1671"/>
      <c r="JH66" s="1671"/>
      <c r="JI66" s="1674"/>
      <c r="JJ66" s="1677"/>
      <c r="JK66" s="1677"/>
      <c r="JL66" s="1677"/>
      <c r="JM66" s="1680"/>
      <c r="JN66" s="1683"/>
      <c r="JO66" s="1683"/>
      <c r="JP66" s="1680"/>
      <c r="JQ66" s="1680"/>
      <c r="JR66" s="1680"/>
      <c r="JS66" s="1680"/>
      <c r="JT66" s="1674"/>
      <c r="JU66" s="1674"/>
      <c r="JV66" s="1674"/>
      <c r="JW66" s="1693"/>
      <c r="JX66" s="80" t="s">
        <v>13</v>
      </c>
      <c r="JY66" s="1691"/>
      <c r="JZ66" s="1691"/>
      <c r="KA66" s="1691"/>
      <c r="KB66" s="1691"/>
      <c r="KC66" s="1691"/>
      <c r="KD66" s="1691"/>
      <c r="KE66" s="1691"/>
      <c r="KF66" s="1691"/>
      <c r="KG66" s="1691"/>
      <c r="KH66" s="1691"/>
      <c r="KI66" s="1691"/>
      <c r="KJ66" s="1668"/>
      <c r="KK66" s="1686"/>
      <c r="KL66" s="1686"/>
      <c r="KM66" s="1686"/>
      <c r="KN66" s="1668"/>
      <c r="KO66" s="1665"/>
      <c r="KP66" s="1665"/>
      <c r="KQ66" s="1668"/>
      <c r="KR66" s="1668"/>
      <c r="KS66" s="1668"/>
      <c r="KT66" s="1668"/>
      <c r="KU66" s="1668"/>
      <c r="KV66" s="1668"/>
      <c r="KW66" s="1668"/>
      <c r="KX66" s="675"/>
      <c r="KY66" s="1693"/>
      <c r="KZ66" s="105" t="s">
        <v>13</v>
      </c>
      <c r="LA66" s="1707"/>
      <c r="LB66" s="1709"/>
      <c r="LC66" s="1707"/>
      <c r="LD66" s="1707"/>
      <c r="LE66" s="1707"/>
      <c r="LF66" s="1707"/>
      <c r="LG66" s="1707"/>
      <c r="LH66" s="1707"/>
      <c r="LI66" s="1707"/>
      <c r="LJ66" s="1707"/>
      <c r="LK66" s="1707"/>
      <c r="LL66" s="1707"/>
      <c r="LM66" s="1709"/>
      <c r="LN66" s="1709"/>
      <c r="LO66" s="1709"/>
      <c r="LP66" s="1709"/>
      <c r="LQ66" s="1707"/>
      <c r="LR66" s="1707"/>
      <c r="LS66" s="1709"/>
      <c r="LT66" s="1709"/>
      <c r="LU66" s="1709"/>
      <c r="LV66" s="1709"/>
      <c r="LW66" s="1709"/>
      <c r="LX66" s="1709"/>
      <c r="LY66" s="1709"/>
      <c r="LZ66" s="1709"/>
      <c r="MA66" s="1709"/>
      <c r="MB66" s="1709"/>
      <c r="MC66" s="1709"/>
      <c r="MD66" s="1709"/>
      <c r="ME66" s="1709"/>
      <c r="MF66" s="1709"/>
      <c r="MG66" s="1707"/>
      <c r="MH66" s="1707"/>
      <c r="MI66" s="1707"/>
      <c r="MJ66" s="1707"/>
      <c r="MK66" s="1709"/>
      <c r="ML66" s="1709"/>
      <c r="MM66" s="1709"/>
      <c r="MN66" s="1709"/>
    </row>
    <row r="67" spans="1:352" s="7" customFormat="1" ht="8.1" customHeight="1" thickBot="1">
      <c r="A67" s="1700"/>
      <c r="B67" s="1701"/>
      <c r="C67" s="1701"/>
      <c r="D67" s="1701"/>
      <c r="E67" s="1702"/>
      <c r="F67" s="128"/>
      <c r="G67" s="89"/>
      <c r="H67" s="1283"/>
      <c r="I67" s="697"/>
      <c r="J67" s="1383"/>
      <c r="K67" s="128"/>
      <c r="L67" s="89"/>
      <c r="M67" s="1283"/>
      <c r="N67" s="697"/>
      <c r="O67" s="1383"/>
      <c r="P67" s="128"/>
      <c r="Q67" s="89"/>
      <c r="R67" s="1283"/>
      <c r="S67" s="697"/>
      <c r="T67" s="1383"/>
      <c r="U67" s="123"/>
      <c r="V67" s="89"/>
      <c r="W67" s="1283"/>
      <c r="X67" s="697"/>
      <c r="Y67" s="1383"/>
      <c r="Z67" s="128"/>
      <c r="AA67" s="89"/>
      <c r="AB67" s="207"/>
      <c r="AC67" s="136"/>
      <c r="AD67" s="144"/>
      <c r="AE67" s="128"/>
      <c r="AF67" s="89"/>
      <c r="AG67" s="207"/>
      <c r="AH67" s="136"/>
      <c r="AI67" s="1373"/>
      <c r="AJ67" s="128"/>
      <c r="AK67" s="89"/>
      <c r="AL67" s="1283"/>
      <c r="AM67" s="697"/>
      <c r="AN67" s="1383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1283"/>
      <c r="BG67" s="697"/>
      <c r="BH67" s="1383"/>
      <c r="BI67" s="123"/>
      <c r="BJ67" s="89"/>
      <c r="BK67" s="1283"/>
      <c r="BL67" s="697"/>
      <c r="BM67" s="1383"/>
      <c r="BN67" s="123"/>
      <c r="BO67" s="89"/>
      <c r="BP67" s="1283"/>
      <c r="BQ67" s="697"/>
      <c r="BR67" s="1383"/>
      <c r="BS67" s="123"/>
      <c r="BT67" s="89"/>
      <c r="BU67" s="207"/>
      <c r="BV67" s="136"/>
      <c r="BW67" s="349"/>
      <c r="BX67" s="401"/>
      <c r="BY67" s="402"/>
      <c r="BZ67" s="477"/>
      <c r="CA67" s="478"/>
      <c r="CB67" s="1385"/>
      <c r="CC67" s="123"/>
      <c r="CD67" s="89"/>
      <c r="CE67" s="1283"/>
      <c r="CF67" s="697"/>
      <c r="CG67" s="1383"/>
      <c r="CH67" s="123"/>
      <c r="CI67" s="89"/>
      <c r="CJ67" s="477"/>
      <c r="CK67" s="478"/>
      <c r="CL67" s="1385"/>
      <c r="CM67" s="128"/>
      <c r="CN67" s="89"/>
      <c r="CO67" s="1283"/>
      <c r="CP67" s="697"/>
      <c r="CQ67" s="1383"/>
      <c r="CR67" s="123"/>
      <c r="CS67" s="89"/>
      <c r="CT67" s="1283"/>
      <c r="CU67" s="697"/>
      <c r="CV67" s="1383"/>
      <c r="CW67" s="128"/>
      <c r="CX67" s="89"/>
      <c r="CY67" s="477"/>
      <c r="CZ67" s="478"/>
      <c r="DA67" s="1163"/>
      <c r="DB67" s="128"/>
      <c r="DC67" s="89"/>
      <c r="DD67" s="1283"/>
      <c r="DE67" s="697"/>
      <c r="DF67" s="1383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1283"/>
      <c r="DT67" s="697"/>
      <c r="DU67" s="1383"/>
      <c r="DV67" s="123"/>
      <c r="DW67" s="386"/>
      <c r="DX67" s="477"/>
      <c r="DY67" s="483"/>
      <c r="DZ67" s="144"/>
      <c r="EA67" s="128"/>
      <c r="EB67" s="89"/>
      <c r="EC67" s="1283"/>
      <c r="ED67" s="697"/>
      <c r="EE67" s="1383"/>
      <c r="EF67" s="259"/>
      <c r="EG67" s="89"/>
      <c r="EH67" s="1283"/>
      <c r="EI67" s="697"/>
      <c r="EJ67" s="1383"/>
      <c r="EK67" s="259"/>
      <c r="EL67" s="386"/>
      <c r="EM67" s="1283"/>
      <c r="EN67" s="697"/>
      <c r="EO67" s="1383"/>
      <c r="EP67" s="259"/>
      <c r="EQ67" s="89"/>
      <c r="ER67" s="238"/>
      <c r="ES67" s="141"/>
      <c r="ET67" s="349"/>
      <c r="EU67" s="123"/>
      <c r="EV67" s="89"/>
      <c r="EW67" s="238"/>
      <c r="EX67" s="1466"/>
      <c r="EY67" s="349"/>
      <c r="EZ67" s="1342"/>
      <c r="FA67" s="1336"/>
      <c r="FB67" s="1337"/>
      <c r="FC67" s="1343"/>
      <c r="FD67" s="1641"/>
      <c r="FE67" s="1335"/>
      <c r="FF67" s="1336"/>
      <c r="FG67" s="1337"/>
      <c r="FH67" s="1343"/>
      <c r="FI67" s="1388"/>
      <c r="FJ67" s="1342"/>
      <c r="FK67" s="1336"/>
      <c r="FL67" s="1337"/>
      <c r="FM67" s="1343"/>
      <c r="FN67" s="1388"/>
      <c r="FO67" s="1342"/>
      <c r="FP67" s="1336"/>
      <c r="FQ67" s="1337"/>
      <c r="FR67" s="1343"/>
      <c r="FS67" s="1339"/>
      <c r="FT67" s="1342"/>
      <c r="FU67" s="1336"/>
      <c r="FV67" s="1337"/>
      <c r="FW67" s="1343"/>
      <c r="FX67" s="1388"/>
      <c r="FY67" s="1342"/>
      <c r="FZ67" s="1336"/>
      <c r="GA67" s="1337"/>
      <c r="GB67" s="1343"/>
      <c r="GC67" s="1339"/>
      <c r="GD67" s="1335"/>
      <c r="GE67" s="1341"/>
      <c r="GF67" s="1337"/>
      <c r="GG67" s="1343"/>
      <c r="GH67" s="1388"/>
      <c r="GI67" s="1335"/>
      <c r="GJ67" s="1341"/>
      <c r="GK67" s="1337"/>
      <c r="GL67" s="1343"/>
      <c r="GM67" s="1339"/>
      <c r="GN67" s="1342"/>
      <c r="GO67" s="1336"/>
      <c r="GP67" s="1337"/>
      <c r="GQ67" s="1343"/>
      <c r="GR67" s="1388"/>
      <c r="GS67" s="1335"/>
      <c r="GT67" s="1341"/>
      <c r="GU67" s="1337"/>
      <c r="GV67" s="1343"/>
      <c r="GW67" s="1390"/>
      <c r="GX67" s="600"/>
      <c r="GY67" s="601"/>
      <c r="GZ67" s="602"/>
      <c r="HA67" s="603"/>
      <c r="HB67" s="1393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3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3"/>
      <c r="IB67" s="128"/>
      <c r="IC67" s="89"/>
      <c r="ID67" s="498"/>
      <c r="IE67" s="495"/>
      <c r="IF67" s="1383"/>
      <c r="IG67" s="123"/>
      <c r="IH67" s="89"/>
      <c r="II67" s="498"/>
      <c r="IJ67" s="495"/>
      <c r="IK67" s="144"/>
      <c r="IL67" s="128"/>
      <c r="IM67" s="89"/>
      <c r="IN67" s="498"/>
      <c r="IO67" s="495"/>
      <c r="IP67" s="1383"/>
      <c r="IQ67" s="825"/>
      <c r="IR67" s="826"/>
      <c r="IS67" s="498"/>
      <c r="IT67" s="495"/>
      <c r="IU67" s="1383"/>
      <c r="IV67" s="675"/>
      <c r="IW67" s="80"/>
      <c r="IX67" s="1671"/>
      <c r="IY67" s="1671"/>
      <c r="IZ67" s="1671"/>
      <c r="JA67" s="1671"/>
      <c r="JB67" s="1671"/>
      <c r="JC67" s="1671"/>
      <c r="JD67" s="1671"/>
      <c r="JE67" s="1671"/>
      <c r="JF67" s="1671"/>
      <c r="JG67" s="1671"/>
      <c r="JH67" s="1671"/>
      <c r="JI67" s="1674"/>
      <c r="JJ67" s="1677"/>
      <c r="JK67" s="1677"/>
      <c r="JL67" s="1677"/>
      <c r="JM67" s="1680"/>
      <c r="JN67" s="1683"/>
      <c r="JO67" s="1683"/>
      <c r="JP67" s="1680"/>
      <c r="JQ67" s="1680"/>
      <c r="JR67" s="1680"/>
      <c r="JS67" s="1680"/>
      <c r="JT67" s="1674"/>
      <c r="JU67" s="1674"/>
      <c r="JV67" s="1674"/>
      <c r="JW67" s="1693"/>
      <c r="JX67" s="80"/>
      <c r="JY67" s="1691"/>
      <c r="JZ67" s="1691"/>
      <c r="KA67" s="1691"/>
      <c r="KB67" s="1691"/>
      <c r="KC67" s="1691"/>
      <c r="KD67" s="1691"/>
      <c r="KE67" s="1691"/>
      <c r="KF67" s="1691"/>
      <c r="KG67" s="1691"/>
      <c r="KH67" s="1691"/>
      <c r="KI67" s="1691"/>
      <c r="KJ67" s="1668"/>
      <c r="KK67" s="1686"/>
      <c r="KL67" s="1686"/>
      <c r="KM67" s="1686"/>
      <c r="KN67" s="1668"/>
      <c r="KO67" s="1665"/>
      <c r="KP67" s="1665"/>
      <c r="KQ67" s="1668"/>
      <c r="KR67" s="1668"/>
      <c r="KS67" s="1668"/>
      <c r="KT67" s="1668"/>
      <c r="KU67" s="1668"/>
      <c r="KV67" s="1668"/>
      <c r="KW67" s="1668"/>
      <c r="KX67" s="675"/>
      <c r="KY67" s="1693"/>
      <c r="KZ67" s="105"/>
      <c r="LA67" s="1707"/>
      <c r="LB67" s="1709"/>
      <c r="LC67" s="1707"/>
      <c r="LD67" s="1707"/>
      <c r="LE67" s="1707"/>
      <c r="LF67" s="1707"/>
      <c r="LG67" s="1707"/>
      <c r="LH67" s="1707"/>
      <c r="LI67" s="1707"/>
      <c r="LJ67" s="1707"/>
      <c r="LK67" s="1707"/>
      <c r="LL67" s="1707"/>
      <c r="LM67" s="1709"/>
      <c r="LN67" s="1709"/>
      <c r="LO67" s="1709"/>
      <c r="LP67" s="1709"/>
      <c r="LQ67" s="1707"/>
      <c r="LR67" s="1707"/>
      <c r="LS67" s="1709"/>
      <c r="LT67" s="1709"/>
      <c r="LU67" s="1709"/>
      <c r="LV67" s="1709"/>
      <c r="LW67" s="1709"/>
      <c r="LX67" s="1709"/>
      <c r="LY67" s="1709"/>
      <c r="LZ67" s="1709"/>
      <c r="MA67" s="1709"/>
      <c r="MB67" s="1709"/>
      <c r="MC67" s="1709"/>
      <c r="MD67" s="1709"/>
      <c r="ME67" s="1709"/>
      <c r="MF67" s="1709"/>
      <c r="MG67" s="1707"/>
      <c r="MH67" s="1707"/>
      <c r="MI67" s="1707"/>
      <c r="MJ67" s="1707"/>
      <c r="MK67" s="1709"/>
      <c r="ML67" s="1709"/>
      <c r="MM67" s="1709"/>
      <c r="MN67" s="1709"/>
    </row>
    <row r="68" spans="1:352" s="7" customFormat="1" ht="7.5" customHeight="1" thickBot="1">
      <c r="A68" s="1700"/>
      <c r="B68" s="1701"/>
      <c r="C68" s="1701"/>
      <c r="D68" s="1701"/>
      <c r="E68" s="1702"/>
      <c r="F68" s="126"/>
      <c r="G68" s="90"/>
      <c r="H68" s="170"/>
      <c r="I68" s="137"/>
      <c r="J68" s="1382"/>
      <c r="K68" s="126"/>
      <c r="L68" s="90"/>
      <c r="M68" s="170"/>
      <c r="N68" s="137"/>
      <c r="O68" s="1382"/>
      <c r="P68" s="126"/>
      <c r="Q68" s="90"/>
      <c r="R68" s="170"/>
      <c r="S68" s="137"/>
      <c r="T68" s="1382"/>
      <c r="U68" s="124"/>
      <c r="V68" s="90"/>
      <c r="W68" s="170"/>
      <c r="X68" s="137"/>
      <c r="Y68" s="1382"/>
      <c r="Z68" s="126"/>
      <c r="AA68" s="90"/>
      <c r="AB68" s="208"/>
      <c r="AC68" s="137"/>
      <c r="AD68" s="145"/>
      <c r="AE68" s="126"/>
      <c r="AF68" s="90"/>
      <c r="AG68" s="208"/>
      <c r="AH68" s="137"/>
      <c r="AI68" s="1380"/>
      <c r="AJ68" s="126"/>
      <c r="AK68" s="90"/>
      <c r="AL68" s="170"/>
      <c r="AM68" s="137"/>
      <c r="AN68" s="1382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170"/>
      <c r="BG68" s="137"/>
      <c r="BH68" s="1382"/>
      <c r="BI68" s="124"/>
      <c r="BJ68" s="90"/>
      <c r="BK68" s="170"/>
      <c r="BL68" s="137"/>
      <c r="BM68" s="1382"/>
      <c r="BN68" s="124"/>
      <c r="BO68" s="90"/>
      <c r="BP68" s="170"/>
      <c r="BQ68" s="137"/>
      <c r="BR68" s="1382"/>
      <c r="BS68" s="124"/>
      <c r="BT68" s="90"/>
      <c r="BU68" s="208"/>
      <c r="BV68" s="137"/>
      <c r="BW68" s="350"/>
      <c r="BX68" s="404"/>
      <c r="BY68" s="407"/>
      <c r="BZ68" s="479"/>
      <c r="CA68" s="480"/>
      <c r="CB68" s="1386"/>
      <c r="CC68" s="124"/>
      <c r="CD68" s="90"/>
      <c r="CE68" s="170"/>
      <c r="CF68" s="137"/>
      <c r="CG68" s="1382"/>
      <c r="CH68" s="124"/>
      <c r="CI68" s="90"/>
      <c r="CJ68" s="479"/>
      <c r="CK68" s="480"/>
      <c r="CL68" s="1386"/>
      <c r="CM68" s="126"/>
      <c r="CN68" s="90"/>
      <c r="CO68" s="170"/>
      <c r="CP68" s="137"/>
      <c r="CQ68" s="1382"/>
      <c r="CR68" s="124"/>
      <c r="CS68" s="90"/>
      <c r="CT68" s="170"/>
      <c r="CU68" s="137"/>
      <c r="CV68" s="1382"/>
      <c r="CW68" s="126"/>
      <c r="CX68" s="90"/>
      <c r="CY68" s="479"/>
      <c r="CZ68" s="480"/>
      <c r="DA68" s="145"/>
      <c r="DB68" s="126"/>
      <c r="DC68" s="90"/>
      <c r="DD68" s="170"/>
      <c r="DE68" s="137"/>
      <c r="DF68" s="1382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170"/>
      <c r="DT68" s="137"/>
      <c r="DU68" s="1382"/>
      <c r="DV68" s="124"/>
      <c r="DW68" s="109"/>
      <c r="DX68" s="479"/>
      <c r="DY68" s="480"/>
      <c r="DZ68" s="145"/>
      <c r="EA68" s="126"/>
      <c r="EB68" s="90"/>
      <c r="EC68" s="170"/>
      <c r="ED68" s="137"/>
      <c r="EE68" s="1382"/>
      <c r="EF68" s="260"/>
      <c r="EG68" s="109"/>
      <c r="EH68" s="170"/>
      <c r="EI68" s="137"/>
      <c r="EJ68" s="1382"/>
      <c r="EK68" s="260"/>
      <c r="EL68" s="109"/>
      <c r="EM68" s="170"/>
      <c r="EN68" s="137"/>
      <c r="EO68" s="1382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9"/>
      <c r="FA68" s="1350"/>
      <c r="FB68" s="1642"/>
      <c r="FC68" s="1346"/>
      <c r="FD68" s="1643"/>
      <c r="FE68" s="1344"/>
      <c r="FF68" s="1350"/>
      <c r="FG68" s="1347"/>
      <c r="FH68" s="1346"/>
      <c r="FI68" s="1389"/>
      <c r="FJ68" s="1349"/>
      <c r="FK68" s="1350"/>
      <c r="FL68" s="1347"/>
      <c r="FM68" s="1346"/>
      <c r="FN68" s="1348"/>
      <c r="FO68" s="1349"/>
      <c r="FP68" s="1350"/>
      <c r="FQ68" s="1347"/>
      <c r="FR68" s="1346"/>
      <c r="FS68" s="1348"/>
      <c r="FT68" s="1349"/>
      <c r="FU68" s="1350"/>
      <c r="FV68" s="1347"/>
      <c r="FW68" s="1346"/>
      <c r="FX68" s="1389"/>
      <c r="FY68" s="1349"/>
      <c r="FZ68" s="1350"/>
      <c r="GA68" s="1347"/>
      <c r="GB68" s="1346"/>
      <c r="GC68" s="1348"/>
      <c r="GD68" s="1344"/>
      <c r="GE68" s="1345"/>
      <c r="GF68" s="1347"/>
      <c r="GG68" s="1346"/>
      <c r="GH68" s="1389"/>
      <c r="GI68" s="1344"/>
      <c r="GJ68" s="1345"/>
      <c r="GK68" s="1347"/>
      <c r="GL68" s="1346"/>
      <c r="GM68" s="1348"/>
      <c r="GN68" s="1349"/>
      <c r="GO68" s="1345"/>
      <c r="GP68" s="1347"/>
      <c r="GQ68" s="1346"/>
      <c r="GR68" s="1389"/>
      <c r="GS68" s="1344"/>
      <c r="GT68" s="1345"/>
      <c r="GU68" s="1347"/>
      <c r="GV68" s="1346"/>
      <c r="GW68" s="1389"/>
      <c r="GX68" s="605"/>
      <c r="GY68" s="610"/>
      <c r="GZ68" s="607"/>
      <c r="HA68" s="607"/>
      <c r="HB68" s="1394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4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5"/>
      <c r="IB68" s="126"/>
      <c r="IC68" s="90"/>
      <c r="ID68" s="499"/>
      <c r="IE68" s="499"/>
      <c r="IF68" s="1395"/>
      <c r="IG68" s="124"/>
      <c r="IH68" s="90"/>
      <c r="II68" s="499"/>
      <c r="IJ68" s="499"/>
      <c r="IK68" s="145"/>
      <c r="IL68" s="126"/>
      <c r="IM68" s="90"/>
      <c r="IN68" s="499"/>
      <c r="IO68" s="499"/>
      <c r="IP68" s="1395"/>
      <c r="IQ68" s="827"/>
      <c r="IR68" s="830"/>
      <c r="IS68" s="499"/>
      <c r="IT68" s="499"/>
      <c r="IU68" s="1395"/>
      <c r="IV68" s="675"/>
      <c r="IW68" s="81"/>
      <c r="IX68" s="1672"/>
      <c r="IY68" s="1672"/>
      <c r="IZ68" s="1672"/>
      <c r="JA68" s="1672"/>
      <c r="JB68" s="1672"/>
      <c r="JC68" s="1672"/>
      <c r="JD68" s="1672"/>
      <c r="JE68" s="1672"/>
      <c r="JF68" s="1672"/>
      <c r="JG68" s="1672"/>
      <c r="JH68" s="1672"/>
      <c r="JI68" s="1675"/>
      <c r="JJ68" s="1678"/>
      <c r="JK68" s="1678"/>
      <c r="JL68" s="1678"/>
      <c r="JM68" s="1681"/>
      <c r="JN68" s="1684"/>
      <c r="JO68" s="1684"/>
      <c r="JP68" s="1681"/>
      <c r="JQ68" s="1681"/>
      <c r="JR68" s="1681"/>
      <c r="JS68" s="1681"/>
      <c r="JT68" s="1675"/>
      <c r="JU68" s="1675"/>
      <c r="JV68" s="1675"/>
      <c r="JW68" s="1693"/>
      <c r="JX68" s="81"/>
      <c r="JY68" s="1692"/>
      <c r="JZ68" s="1692"/>
      <c r="KA68" s="1692"/>
      <c r="KB68" s="1692"/>
      <c r="KC68" s="1692"/>
      <c r="KD68" s="1692"/>
      <c r="KE68" s="1692"/>
      <c r="KF68" s="1692"/>
      <c r="KG68" s="1692"/>
      <c r="KH68" s="1692"/>
      <c r="KI68" s="1692"/>
      <c r="KJ68" s="1669"/>
      <c r="KK68" s="1687"/>
      <c r="KL68" s="1687"/>
      <c r="KM68" s="1687"/>
      <c r="KN68" s="1669"/>
      <c r="KO68" s="1666"/>
      <c r="KP68" s="1666"/>
      <c r="KQ68" s="1669"/>
      <c r="KR68" s="1669"/>
      <c r="KS68" s="1669"/>
      <c r="KT68" s="1669"/>
      <c r="KU68" s="1669"/>
      <c r="KV68" s="1669"/>
      <c r="KW68" s="1669"/>
      <c r="KX68" s="675"/>
      <c r="KY68" s="1693"/>
      <c r="KZ68" s="106"/>
      <c r="LA68" s="1708"/>
      <c r="LB68" s="1709"/>
      <c r="LC68" s="1708"/>
      <c r="LD68" s="1708"/>
      <c r="LE68" s="1708"/>
      <c r="LF68" s="1708"/>
      <c r="LG68" s="1708"/>
      <c r="LH68" s="1708"/>
      <c r="LI68" s="1708"/>
      <c r="LJ68" s="1708"/>
      <c r="LK68" s="1708"/>
      <c r="LL68" s="1708"/>
      <c r="LM68" s="1709"/>
      <c r="LN68" s="1709"/>
      <c r="LO68" s="1709"/>
      <c r="LP68" s="1709"/>
      <c r="LQ68" s="1708"/>
      <c r="LR68" s="1708"/>
      <c r="LS68" s="1709"/>
      <c r="LT68" s="1709"/>
      <c r="LU68" s="1709"/>
      <c r="LV68" s="1709"/>
      <c r="LW68" s="1709"/>
      <c r="LX68" s="1709"/>
      <c r="LY68" s="1709"/>
      <c r="LZ68" s="1709"/>
      <c r="MA68" s="1709"/>
      <c r="MB68" s="1709"/>
      <c r="MC68" s="1709"/>
      <c r="MD68" s="1709"/>
      <c r="ME68" s="1709"/>
      <c r="MF68" s="1709"/>
      <c r="MG68" s="1708"/>
      <c r="MH68" s="1708"/>
      <c r="MI68" s="1708"/>
      <c r="MJ68" s="1708"/>
      <c r="MK68" s="1709"/>
      <c r="ML68" s="1709"/>
      <c r="MM68" s="1709"/>
      <c r="MN68" s="1709"/>
    </row>
    <row r="69" spans="1:352" s="7" customFormat="1" ht="7.5" customHeight="1" thickBot="1">
      <c r="A69" s="1700"/>
      <c r="B69" s="1701"/>
      <c r="C69" s="1701"/>
      <c r="D69" s="1701"/>
      <c r="E69" s="1702"/>
      <c r="F69" s="127"/>
      <c r="G69" s="91"/>
      <c r="H69" s="1282"/>
      <c r="I69" s="695"/>
      <c r="J69" s="1381"/>
      <c r="K69" s="127"/>
      <c r="L69" s="91"/>
      <c r="M69" s="1282"/>
      <c r="N69" s="695"/>
      <c r="O69" s="1381"/>
      <c r="P69" s="127"/>
      <c r="Q69" s="91"/>
      <c r="R69" s="1282"/>
      <c r="S69" s="695"/>
      <c r="T69" s="1381"/>
      <c r="U69" s="122"/>
      <c r="V69" s="91"/>
      <c r="W69" s="1282"/>
      <c r="X69" s="695"/>
      <c r="Y69" s="1381"/>
      <c r="Z69" s="127"/>
      <c r="AA69" s="91"/>
      <c r="AB69" s="205"/>
      <c r="AC69" s="135"/>
      <c r="AD69" s="143"/>
      <c r="AE69" s="127"/>
      <c r="AF69" s="91"/>
      <c r="AG69" s="205"/>
      <c r="AH69" s="135"/>
      <c r="AI69" s="1379"/>
      <c r="AJ69" s="127"/>
      <c r="AK69" s="91"/>
      <c r="AL69" s="1282"/>
      <c r="AM69" s="695"/>
      <c r="AN69" s="1381"/>
      <c r="AO69" s="122"/>
      <c r="AP69" s="91"/>
      <c r="AQ69" s="1468"/>
      <c r="AR69" s="695"/>
      <c r="AS69" s="397"/>
      <c r="AT69" s="127"/>
      <c r="AU69" s="91"/>
      <c r="AV69" s="1468"/>
      <c r="AW69" s="695"/>
      <c r="AX69" s="397"/>
      <c r="AY69" s="127"/>
      <c r="AZ69" s="91"/>
      <c r="BA69" s="429"/>
      <c r="BB69" s="209"/>
      <c r="BC69" s="143"/>
      <c r="BD69" s="122"/>
      <c r="BE69" s="91"/>
      <c r="BF69" s="1282"/>
      <c r="BG69" s="695"/>
      <c r="BH69" s="1381"/>
      <c r="BI69" s="122"/>
      <c r="BJ69" s="91"/>
      <c r="BK69" s="1282"/>
      <c r="BL69" s="695"/>
      <c r="BM69" s="1381"/>
      <c r="BN69" s="122"/>
      <c r="BO69" s="91"/>
      <c r="BP69" s="1282"/>
      <c r="BQ69" s="695"/>
      <c r="BR69" s="1381"/>
      <c r="BS69" s="122"/>
      <c r="BT69" s="91"/>
      <c r="BU69" s="205"/>
      <c r="BV69" s="135"/>
      <c r="BW69" s="348"/>
      <c r="BX69" s="398"/>
      <c r="BY69" s="408"/>
      <c r="BZ69" s="396"/>
      <c r="CA69" s="481"/>
      <c r="CB69" s="1384"/>
      <c r="CC69" s="122"/>
      <c r="CD69" s="91"/>
      <c r="CE69" s="1282"/>
      <c r="CF69" s="695"/>
      <c r="CG69" s="1381"/>
      <c r="CH69" s="122"/>
      <c r="CI69" s="91"/>
      <c r="CJ69" s="396"/>
      <c r="CK69" s="481"/>
      <c r="CL69" s="1384"/>
      <c r="CM69" s="127"/>
      <c r="CN69" s="91"/>
      <c r="CO69" s="1282"/>
      <c r="CP69" s="695"/>
      <c r="CQ69" s="1381"/>
      <c r="CR69" s="122"/>
      <c r="CS69" s="91"/>
      <c r="CT69" s="1282"/>
      <c r="CU69" s="695"/>
      <c r="CV69" s="1381"/>
      <c r="CW69" s="127"/>
      <c r="CX69" s="91"/>
      <c r="CY69" s="396"/>
      <c r="CZ69" s="481"/>
      <c r="DA69" s="143"/>
      <c r="DB69" s="127"/>
      <c r="DC69" s="91"/>
      <c r="DD69" s="1282"/>
      <c r="DE69" s="695"/>
      <c r="DF69" s="1381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1282"/>
      <c r="DT69" s="695"/>
      <c r="DU69" s="1381"/>
      <c r="DV69" s="122"/>
      <c r="DW69" s="387"/>
      <c r="DX69" s="396"/>
      <c r="DY69" s="481"/>
      <c r="DZ69" s="143"/>
      <c r="EA69" s="127"/>
      <c r="EB69" s="91"/>
      <c r="EC69" s="1282"/>
      <c r="ED69" s="695"/>
      <c r="EE69" s="1381"/>
      <c r="EF69" s="258"/>
      <c r="EG69" s="110"/>
      <c r="EH69" s="1282"/>
      <c r="EI69" s="695"/>
      <c r="EJ69" s="1381"/>
      <c r="EK69" s="258"/>
      <c r="EL69" s="387"/>
      <c r="EM69" s="1282"/>
      <c r="EN69" s="695"/>
      <c r="EO69" s="1381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4"/>
      <c r="FA69" s="1351"/>
      <c r="FB69" s="1328"/>
      <c r="FC69" s="1329"/>
      <c r="FD69" s="1640"/>
      <c r="FE69" s="1326"/>
      <c r="FF69" s="1351"/>
      <c r="FG69" s="1328"/>
      <c r="FH69" s="1329"/>
      <c r="FI69" s="1387"/>
      <c r="FJ69" s="1334"/>
      <c r="FK69" s="1351"/>
      <c r="FL69" s="1328"/>
      <c r="FM69" s="1329"/>
      <c r="FN69" s="1331"/>
      <c r="FO69" s="1334"/>
      <c r="FP69" s="1351"/>
      <c r="FQ69" s="1328"/>
      <c r="FR69" s="1329"/>
      <c r="FS69" s="1331"/>
      <c r="FT69" s="1334"/>
      <c r="FU69" s="1351"/>
      <c r="FV69" s="1328"/>
      <c r="FW69" s="1329"/>
      <c r="FX69" s="1387"/>
      <c r="FY69" s="1334"/>
      <c r="FZ69" s="1351"/>
      <c r="GA69" s="1328"/>
      <c r="GB69" s="1329"/>
      <c r="GC69" s="1331"/>
      <c r="GD69" s="1326"/>
      <c r="GE69" s="1352"/>
      <c r="GF69" s="1328"/>
      <c r="GG69" s="1329"/>
      <c r="GH69" s="1387"/>
      <c r="GI69" s="1326"/>
      <c r="GJ69" s="1352"/>
      <c r="GK69" s="1328"/>
      <c r="GL69" s="1329"/>
      <c r="GM69" s="1331"/>
      <c r="GN69" s="1334"/>
      <c r="GO69" s="1352"/>
      <c r="GP69" s="1328"/>
      <c r="GQ69" s="1329"/>
      <c r="GR69" s="1387"/>
      <c r="GS69" s="1326"/>
      <c r="GT69" s="1352"/>
      <c r="GU69" s="1328"/>
      <c r="GV69" s="1329"/>
      <c r="GW69" s="1391"/>
      <c r="GX69" s="595"/>
      <c r="GY69" s="611"/>
      <c r="GZ69" s="597"/>
      <c r="HA69" s="598"/>
      <c r="HB69" s="1392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2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81"/>
      <c r="IB69" s="127"/>
      <c r="IC69" s="91"/>
      <c r="ID69" s="496"/>
      <c r="IE69" s="497"/>
      <c r="IF69" s="1381"/>
      <c r="IG69" s="122"/>
      <c r="IH69" s="91"/>
      <c r="II69" s="496"/>
      <c r="IJ69" s="497"/>
      <c r="IK69" s="143"/>
      <c r="IL69" s="127"/>
      <c r="IM69" s="91"/>
      <c r="IN69" s="496"/>
      <c r="IO69" s="497"/>
      <c r="IP69" s="1381"/>
      <c r="IQ69" s="823"/>
      <c r="IR69" s="831"/>
      <c r="IS69" s="496"/>
      <c r="IT69" s="497"/>
      <c r="IU69" s="1381"/>
      <c r="IV69" s="675"/>
      <c r="IW69" s="79"/>
      <c r="IX69" s="1670">
        <f t="shared" ref="IX69" si="687">COUNTIF($F69:$IU72,"=CSB 13")</f>
        <v>0</v>
      </c>
      <c r="IY69" s="1670">
        <f t="shared" ref="IY69" si="688">COUNTIF($F69:$IU72,"=CSB 16")</f>
        <v>0</v>
      </c>
      <c r="IZ69" s="1670">
        <f t="shared" ref="IZ69" si="689">COUNTIF($F69:$IU72,"=CSB 24")</f>
        <v>0</v>
      </c>
      <c r="JA69" s="1670">
        <f t="shared" ref="JA69" si="690">COUNTIF($F69:$IU72,"=CSB 23")</f>
        <v>0</v>
      </c>
      <c r="JB69" s="1670">
        <f t="shared" ref="JB69" si="691">COUNTIF($F69:$IU72,"=CSB 3")</f>
        <v>0</v>
      </c>
      <c r="JC69" s="1670">
        <f t="shared" ref="JC69" si="692">COUNTIF($F69:$IU72,"=CSB 4")</f>
        <v>0</v>
      </c>
      <c r="JD69" s="1670">
        <f t="shared" ref="JD69" si="693">COUNTIF($F69:$IU72,"=CSB 5")</f>
        <v>0</v>
      </c>
      <c r="JE69" s="1670">
        <f t="shared" ref="JE69" si="694">COUNTIF($F69:$IU72,"=CSB 28")</f>
        <v>0</v>
      </c>
      <c r="JF69" s="1670">
        <f t="shared" si="530"/>
        <v>0</v>
      </c>
      <c r="JG69" s="1670">
        <f t="shared" si="531"/>
        <v>0</v>
      </c>
      <c r="JH69" s="1670">
        <f t="shared" si="532"/>
        <v>0</v>
      </c>
      <c r="JI69" s="1673">
        <f t="shared" si="533"/>
        <v>0</v>
      </c>
      <c r="JJ69" s="1676">
        <f t="shared" si="534"/>
        <v>0</v>
      </c>
      <c r="JK69" s="1676">
        <f t="shared" si="535"/>
        <v>0</v>
      </c>
      <c r="JL69" s="1676">
        <f t="shared" si="536"/>
        <v>0</v>
      </c>
      <c r="JM69" s="1679">
        <f t="shared" si="537"/>
        <v>0</v>
      </c>
      <c r="JN69" s="1682">
        <f t="shared" si="538"/>
        <v>1</v>
      </c>
      <c r="JO69" s="1682">
        <f t="shared" si="539"/>
        <v>0</v>
      </c>
      <c r="JP69" s="1679">
        <f t="shared" si="540"/>
        <v>0</v>
      </c>
      <c r="JQ69" s="1679">
        <f t="shared" si="541"/>
        <v>0</v>
      </c>
      <c r="JR69" s="1679">
        <f t="shared" si="542"/>
        <v>0</v>
      </c>
      <c r="JS69" s="1679">
        <f t="shared" si="543"/>
        <v>0</v>
      </c>
      <c r="JT69" s="1673">
        <f t="shared" si="544"/>
        <v>0</v>
      </c>
      <c r="JU69" s="1673">
        <f t="shared" si="545"/>
        <v>0</v>
      </c>
      <c r="JV69" s="1673">
        <f t="shared" si="546"/>
        <v>0</v>
      </c>
      <c r="JW69" s="1693">
        <f>COUNTIF($F69:$JO72,"=34")</f>
        <v>0</v>
      </c>
      <c r="JX69" s="79"/>
      <c r="JY69" s="1690" t="str">
        <f t="shared" ref="JY69" si="695">IF(COUNTIF($F69:$IU72,"=CSB 13")&gt;0,"X"," ")</f>
        <v xml:space="preserve"> </v>
      </c>
      <c r="JZ69" s="1690" t="str">
        <f t="shared" ref="JZ69" si="696">IF(COUNTIF($F69:$IU72,"=CSB 16")&gt;0,"X"," ")</f>
        <v xml:space="preserve"> </v>
      </c>
      <c r="KA69" s="1690" t="str">
        <f t="shared" ref="KA69" si="697">IF(COUNTIF($F69:$IU72,"=CSB 24")&gt;0,"X"," ")</f>
        <v xml:space="preserve"> </v>
      </c>
      <c r="KB69" s="1690" t="str">
        <f t="shared" si="515"/>
        <v xml:space="preserve"> </v>
      </c>
      <c r="KC69" s="1690" t="str">
        <f t="shared" ref="KC69" si="698">IF(COUNTIF($F69:$IU72,"=CSB 3")&gt;0,"X"," ")</f>
        <v xml:space="preserve"> </v>
      </c>
      <c r="KD69" s="1690" t="str">
        <f t="shared" ref="KD69" si="699">IF(COUNTIF($F69:$IU72,"=CSB 4")&gt;0,"X"," ")</f>
        <v xml:space="preserve"> </v>
      </c>
      <c r="KE69" s="1690" t="str">
        <f t="shared" ref="KE69" si="700">IF(COUNTIF($F69:$IU72,"=CSB 5")&gt;0,"X"," ")</f>
        <v xml:space="preserve"> </v>
      </c>
      <c r="KF69" s="1690" t="str">
        <f t="shared" ref="KF69" si="701">IF(COUNTIF($F69:$IU72,"=CSB 28")&gt;0,"X"," ")</f>
        <v xml:space="preserve"> </v>
      </c>
      <c r="KG69" s="1690" t="str">
        <f t="shared" ref="KG69" si="702">IF(COUNTIF($F69:$IU72,"=B1")&gt;0,"X"," ")</f>
        <v xml:space="preserve"> </v>
      </c>
      <c r="KH69" s="1690" t="str">
        <f t="shared" ref="KH69" si="703">IF(COUNTIF($F69:$IU72,"=B2")&gt;0,"X"," ")</f>
        <v xml:space="preserve"> </v>
      </c>
      <c r="KI69" s="1690" t="str">
        <f t="shared" ref="KI69" si="704">IF(COUNTIF($F69:$IU72,"=B4")&gt;0,"X"," ")</f>
        <v xml:space="preserve"> </v>
      </c>
      <c r="KJ69" s="1667" t="str">
        <f t="shared" ref="KJ69" si="705">IF(COUNTIF($F69:$IU72,"=11")&gt;0,"X"," ")</f>
        <v xml:space="preserve"> </v>
      </c>
      <c r="KK69" s="1685" t="str">
        <f t="shared" ref="KK69" si="706">IF(COUNTIF($F69:$IU72,"=13")&gt;0,"X"," ")</f>
        <v xml:space="preserve"> </v>
      </c>
      <c r="KL69" s="1685" t="str">
        <f t="shared" ref="KL69" si="707">IF(COUNTIF($F69:$IU72,"=14")&gt;0,"X"," ")</f>
        <v xml:space="preserve"> </v>
      </c>
      <c r="KM69" s="1685" t="str">
        <f t="shared" ref="KM69" si="708">IF(COUNTIF($F69:$IU72,"=16")&gt;0,"X"," ")</f>
        <v xml:space="preserve"> </v>
      </c>
      <c r="KN69" s="1667" t="str">
        <f t="shared" ref="KN69" si="709">IF(COUNTIF($F69:$IU72,"=22")&gt;0,"X"," ")</f>
        <v xml:space="preserve"> </v>
      </c>
      <c r="KO69" s="1664" t="str">
        <f t="shared" ref="KO69" si="710">IF(COUNTIF($F69:$IU72,"=23")&gt;0,"X"," ")</f>
        <v>X</v>
      </c>
      <c r="KP69" s="1664" t="str">
        <f t="shared" ref="KP69" si="711">IF(COUNTIF($F69:$IU72,"=24")&gt;0,"X"," ")</f>
        <v xml:space="preserve"> </v>
      </c>
      <c r="KQ69" s="1667" t="str">
        <f t="shared" ref="KQ69" si="712">IF(COUNTIF($F69:$IU72,"=25")&gt;0,"X"," ")</f>
        <v xml:space="preserve"> </v>
      </c>
      <c r="KR69" s="1667" t="str">
        <f t="shared" ref="KR69" si="713">IF(COUNTIF($F69:$IU72,"=26")&gt;0,"X"," ")</f>
        <v xml:space="preserve"> </v>
      </c>
      <c r="KS69" s="1667" t="str">
        <f t="shared" ref="KS69" si="714">IF(COUNTIF($F69:$IU72,"=31")&gt;0,"X"," ")</f>
        <v xml:space="preserve"> </v>
      </c>
      <c r="KT69" s="1667" t="str">
        <f t="shared" ref="KT69" si="715">IF(COUNTIF($F69:$IU72,"=32")&gt;0,"X"," ")</f>
        <v xml:space="preserve"> </v>
      </c>
      <c r="KU69" s="1667" t="str">
        <f t="shared" ref="KU69" si="716">IF(COUNTIF($F69:$IU72,"=34")&gt;0,"X"," ")</f>
        <v xml:space="preserve"> </v>
      </c>
      <c r="KV69" s="1667" t="str">
        <f t="shared" ref="KV69" si="717">IF(COUNTIF($F69:$IU72,"=35")&gt;0,"X"," ")</f>
        <v xml:space="preserve"> </v>
      </c>
      <c r="KW69" s="1667" t="str">
        <f t="shared" ref="KW69" si="718">IF(COUNTIF($F69:$IU72,"=36")&gt;0,"X"," ")</f>
        <v xml:space="preserve"> </v>
      </c>
      <c r="KX69" s="675"/>
      <c r="KY69" s="1693">
        <f>COUNTIF($F69:$KX72,"=34")</f>
        <v>0</v>
      </c>
      <c r="KZ69" s="104"/>
      <c r="LA69" s="1706" t="str">
        <f>IF(COUNTIF($F69:$IU72,"=H.Prus")&gt;0,"Z"," ")</f>
        <v xml:space="preserve"> </v>
      </c>
      <c r="LB69" s="1709" t="str">
        <f>IF(COUNTIF($F69:$IU72,"=M.Bojarowski")&gt;0,"Z"," ")</f>
        <v xml:space="preserve"> </v>
      </c>
      <c r="LC69" s="1706" t="str">
        <f>IF(COUNTIF($F69:$IU72,"=M.Marcinkiewicz")&gt;0,"Z"," ")</f>
        <v xml:space="preserve"> </v>
      </c>
      <c r="LD69" s="1706" t="str">
        <f>IF(COUNTIF($F69:$IU72,"=K.Cis")&gt;0,"Z"," ")</f>
        <v xml:space="preserve"> </v>
      </c>
      <c r="LE69" s="1706" t="str">
        <f>IF(COUNTIF($F69:$IU72,"=Z.Tomczykowski")&gt;0,"Z"," ")</f>
        <v xml:space="preserve"> </v>
      </c>
      <c r="LF69" s="1706" t="str">
        <f>IF(COUNTIF($F69:$IU72,"=K.Choroszko")&gt;0,"Z"," ")</f>
        <v xml:space="preserve"> </v>
      </c>
      <c r="LG69" s="1706" t="str">
        <f>IF(COUNTIF($F69:$IU72,"=T.Nosowicz")&gt;0,"Z"," ")</f>
        <v xml:space="preserve"> </v>
      </c>
      <c r="LH69" s="1706" t="str">
        <f>IF(COUNTIF($F69:$IU72,"=A.Miściur-Kaszyńska")&gt;0,"Z"," ")</f>
        <v xml:space="preserve"> </v>
      </c>
      <c r="LI69" s="1706" t="str">
        <f t="shared" ref="LI69" si="719">IF(COUNTIF($F69:$IU72,"=A.Gliwiński")&gt;0,"Z"," ")</f>
        <v xml:space="preserve"> </v>
      </c>
      <c r="LJ69" s="1706" t="str">
        <f>IF(COUNTIF($F69:$IU72,"=K.Kiejdo")&gt;0,"Z"," ")</f>
        <v xml:space="preserve"> </v>
      </c>
      <c r="LK69" s="1706" t="str">
        <f>IF(COUNTIF($F69:$IU72,"=M.Kieżun")&gt;0,"Z"," ")</f>
        <v xml:space="preserve"> </v>
      </c>
      <c r="LL69" s="1706" t="str">
        <f>IF(COUNTIF($F69:$IU72,"=I.Cymańska-Kasprzyk")&gt;0,"Z"," ")</f>
        <v xml:space="preserve"> </v>
      </c>
      <c r="LM69" s="1709" t="str">
        <f>IF(COUNTIF($F69:$IU72,"=M.Choroszko")&gt;0,"Z"," ")</f>
        <v xml:space="preserve"> </v>
      </c>
      <c r="LN69" s="1709" t="str">
        <f>IF(COUNTIF($F69:$IU72,"=M.Grzyb")&gt;0,"Z"," ")</f>
        <v xml:space="preserve"> </v>
      </c>
      <c r="LO69" s="1709" t="str">
        <f>IF(COUNTIF($F69:$IU72,"=A.Muż")&gt;0,"Z"," ")</f>
        <v xml:space="preserve"> </v>
      </c>
      <c r="LP69" s="1709" t="str">
        <f>IF(COUNTIF($F69:$IU72,"=E.Kicka")&gt;0,"Z"," ")</f>
        <v xml:space="preserve"> </v>
      </c>
      <c r="LQ69" s="1706" t="str">
        <f>IF(COUNTIF($F69:$IU72,"=M.Gregorczyk")&gt;0,"Z"," ")</f>
        <v xml:space="preserve"> </v>
      </c>
      <c r="LR69" s="1706" t="str">
        <f>IF(COUNTIF($F69:$IU72,"=M.Szonert")&gt;0,"Z"," ")</f>
        <v xml:space="preserve"> </v>
      </c>
      <c r="LS69" s="1709" t="str">
        <f>IF(COUNTIF($F69:$IU72,"=E.Ciarciński")&gt;0,"Z"," ")</f>
        <v xml:space="preserve"> </v>
      </c>
      <c r="LT69" s="1709" t="str">
        <f>IF(COUNTIF($F69:$IU72,"=M.Czajka")&gt;0,"Z"," ")</f>
        <v xml:space="preserve"> </v>
      </c>
      <c r="LU69" s="1709" t="str">
        <f t="shared" ref="LU69" si="720">IF(COUNTIF($F69:$IU72,"=J.Łukaszewicz")&gt;0,"Z"," ")</f>
        <v xml:space="preserve"> </v>
      </c>
      <c r="LV69" s="1709" t="str">
        <f>IF(COUNTIF($F69:$IU72,"=K.Piotrowicz")&gt;0,"Z"," ")</f>
        <v xml:space="preserve"> </v>
      </c>
      <c r="LW69" s="1709" t="str">
        <f>IF(COUNTIF($F69:$IU72,"=A.Tychek")&gt;0,"Z"," ")</f>
        <v xml:space="preserve"> </v>
      </c>
      <c r="LX69" s="1709" t="str">
        <f>IF(COUNTIF($F69:$IU72,"=R.Sokulski")&gt;0,"Z"," ")</f>
        <v>Z</v>
      </c>
      <c r="LY69" s="1709" t="str">
        <f>IF(COUNTIF($F69:$IU72,"=S.Piotrowska")&gt;0,"Z"," ")</f>
        <v xml:space="preserve"> </v>
      </c>
      <c r="LZ69" s="1709" t="str">
        <f>IF(COUNTIF($F69:$IU72,"=J.Gregorczuk")&gt;0,"Z"," ")</f>
        <v xml:space="preserve"> </v>
      </c>
      <c r="MA69" s="1709" t="str">
        <f>IF(COUNTIF($F69:$IU72,"=A.Marciniak")&gt;0,"Z"," ")</f>
        <v xml:space="preserve"> </v>
      </c>
      <c r="MB69" s="1709" t="str">
        <f>IF(COUNTIF($F69:$IU72,"=I.Ogulewicz")&gt;0,"Z"," ")</f>
        <v xml:space="preserve"> </v>
      </c>
      <c r="MC69" s="1709" t="str">
        <f>IF(COUNTIF($F69:$IU72,"=R.Przęczek")&gt;0,"Z"," ")</f>
        <v xml:space="preserve"> </v>
      </c>
      <c r="MD69" s="1709" t="str">
        <f>IF(COUNTIF($F69:$IU72,"=D.Ławecka-Bednarska")&gt;0,"Z"," ")</f>
        <v xml:space="preserve"> </v>
      </c>
      <c r="ME69" s="1709" t="str">
        <f>IF(COUNTIF($F69:$IU72,"=K.Nossek")&gt;0,"Z"," ")</f>
        <v xml:space="preserve"> </v>
      </c>
      <c r="MF69" s="1709" t="str">
        <f>IF(COUNTIF($F69:$IU72,"=M.Lipiński")&gt;0,"Z"," ")</f>
        <v xml:space="preserve"> </v>
      </c>
      <c r="MG69" s="1706" t="str">
        <f t="shared" ref="MG69" si="721">IF(COUNTIF($F69:$IU72,"=H.Libuda")&gt;0,"Z"," ")</f>
        <v xml:space="preserve"> </v>
      </c>
      <c r="MH69" s="1706" t="str">
        <f t="shared" ref="MH69" si="722">IF(COUNTIF($F69:$IU72,"=K.Kaczmarczyk")&gt;0,"Z"," ")</f>
        <v xml:space="preserve"> </v>
      </c>
      <c r="MI69" s="1706" t="str">
        <f t="shared" ref="MI69" si="723">IF(COUNTIF($F69:$IU72,"=K.Janowicz")&gt;0,"Z"," ")</f>
        <v xml:space="preserve"> </v>
      </c>
      <c r="MJ69" s="1706" t="str">
        <f>IF(COUNTIF($F69:$IU72,"=N.Liakh")&gt;0,"Z"," ")</f>
        <v xml:space="preserve"> </v>
      </c>
      <c r="MK69" s="1709" t="str">
        <f>IF(COUNTIF($F69:$IU72,"=J.Lubkiewicz")&gt;0,"Z"," ")</f>
        <v xml:space="preserve"> </v>
      </c>
      <c r="ML69" s="1709" t="str">
        <f>IF(COUNTIF($F69:$IU72,"=I.Świca")&gt;0,"Z"," ")</f>
        <v xml:space="preserve"> </v>
      </c>
      <c r="MM69" s="1709" t="str">
        <f>IF(COUNTIF($F69:$IU72,"=H.Libuda")&gt;0,"Z"," ")</f>
        <v xml:space="preserve"> </v>
      </c>
      <c r="MN69" s="1709" t="str">
        <f>IF(COUNTIF($F69:$IU72,"=A.Jastrzębska")&gt;0,"Z"," ")</f>
        <v xml:space="preserve"> </v>
      </c>
    </row>
    <row r="70" spans="1:352" s="7" customFormat="1" ht="8.1" customHeight="1" thickBot="1">
      <c r="A70" s="1700"/>
      <c r="B70" s="1701"/>
      <c r="C70" s="1701"/>
      <c r="D70" s="1701"/>
      <c r="E70" s="1702"/>
      <c r="F70" s="128" t="s">
        <v>15</v>
      </c>
      <c r="G70" s="92" t="s">
        <v>16</v>
      </c>
      <c r="H70" s="1283"/>
      <c r="I70" s="697"/>
      <c r="J70" s="1383"/>
      <c r="K70" s="128" t="s">
        <v>15</v>
      </c>
      <c r="L70" s="92" t="s">
        <v>16</v>
      </c>
      <c r="M70" s="1283"/>
      <c r="N70" s="697"/>
      <c r="O70" s="1383"/>
      <c r="P70" s="128" t="s">
        <v>15</v>
      </c>
      <c r="Q70" s="92" t="s">
        <v>16</v>
      </c>
      <c r="R70" s="1283"/>
      <c r="S70" s="697"/>
      <c r="T70" s="1383"/>
      <c r="U70" s="123" t="s">
        <v>15</v>
      </c>
      <c r="V70" s="92" t="s">
        <v>16</v>
      </c>
      <c r="W70" s="1283"/>
      <c r="X70" s="697"/>
      <c r="Y70" s="1383"/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3"/>
      <c r="AJ70" s="128" t="s">
        <v>15</v>
      </c>
      <c r="AK70" s="92" t="s">
        <v>16</v>
      </c>
      <c r="AL70" s="1283"/>
      <c r="AM70" s="697"/>
      <c r="AN70" s="1383"/>
      <c r="AO70" s="123" t="s">
        <v>15</v>
      </c>
      <c r="AP70" s="92" t="s">
        <v>16</v>
      </c>
      <c r="AQ70" s="1469"/>
      <c r="AR70" s="495"/>
      <c r="AS70" s="1385"/>
      <c r="AT70" s="128" t="s">
        <v>15</v>
      </c>
      <c r="AU70" s="92" t="s">
        <v>16</v>
      </c>
      <c r="AV70" s="1469"/>
      <c r="AW70" s="495"/>
      <c r="AX70" s="1385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1283"/>
      <c r="BG70" s="697"/>
      <c r="BH70" s="1383"/>
      <c r="BI70" s="123" t="s">
        <v>15</v>
      </c>
      <c r="BJ70" s="92" t="s">
        <v>16</v>
      </c>
      <c r="BK70" s="1283"/>
      <c r="BL70" s="697"/>
      <c r="BM70" s="1383"/>
      <c r="BN70" s="123" t="s">
        <v>15</v>
      </c>
      <c r="BO70" s="92" t="s">
        <v>16</v>
      </c>
      <c r="BP70" s="1283"/>
      <c r="BQ70" s="697"/>
      <c r="BR70" s="1383"/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5"/>
      <c r="CC70" s="123" t="s">
        <v>15</v>
      </c>
      <c r="CD70" s="92" t="s">
        <v>16</v>
      </c>
      <c r="CE70" s="1283"/>
      <c r="CF70" s="697"/>
      <c r="CG70" s="1383"/>
      <c r="CH70" s="123" t="s">
        <v>15</v>
      </c>
      <c r="CI70" s="92" t="s">
        <v>16</v>
      </c>
      <c r="CJ70" s="558"/>
      <c r="CK70" s="476"/>
      <c r="CL70" s="1385"/>
      <c r="CM70" s="128" t="s">
        <v>15</v>
      </c>
      <c r="CN70" s="92" t="s">
        <v>16</v>
      </c>
      <c r="CO70" s="1283"/>
      <c r="CP70" s="697"/>
      <c r="CQ70" s="1383"/>
      <c r="CR70" s="123" t="s">
        <v>15</v>
      </c>
      <c r="CS70" s="92" t="s">
        <v>16</v>
      </c>
      <c r="CT70" s="1283"/>
      <c r="CU70" s="697"/>
      <c r="CV70" s="1383"/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1283"/>
      <c r="DE70" s="697"/>
      <c r="DF70" s="1383"/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1283"/>
      <c r="DT70" s="697"/>
      <c r="DU70" s="1383"/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1283"/>
      <c r="ED70" s="697"/>
      <c r="EE70" s="1383"/>
      <c r="EF70" s="259" t="s">
        <v>15</v>
      </c>
      <c r="EG70" s="89" t="s">
        <v>16</v>
      </c>
      <c r="EH70" s="1283"/>
      <c r="EI70" s="697"/>
      <c r="EJ70" s="1383"/>
      <c r="EK70" s="259" t="s">
        <v>15</v>
      </c>
      <c r="EL70" s="388" t="s">
        <v>16</v>
      </c>
      <c r="EM70" s="1283"/>
      <c r="EN70" s="697"/>
      <c r="EO70" s="1383"/>
      <c r="EP70" s="259" t="s">
        <v>15</v>
      </c>
      <c r="EQ70" s="92" t="s">
        <v>16</v>
      </c>
      <c r="ER70" s="343"/>
      <c r="ES70" s="141"/>
      <c r="ET70" s="1467"/>
      <c r="EU70" s="123" t="s">
        <v>15</v>
      </c>
      <c r="EV70" s="92" t="s">
        <v>16</v>
      </c>
      <c r="EW70" s="343"/>
      <c r="EX70" s="141"/>
      <c r="EY70" s="349"/>
      <c r="EZ70" s="1342" t="s">
        <v>15</v>
      </c>
      <c r="FA70" s="1353" t="s">
        <v>16</v>
      </c>
      <c r="FB70" s="1337"/>
      <c r="FC70" s="1338"/>
      <c r="FD70" s="1641"/>
      <c r="FE70" s="1335" t="s">
        <v>15</v>
      </c>
      <c r="FF70" s="1353" t="s">
        <v>16</v>
      </c>
      <c r="FG70" s="1337"/>
      <c r="FH70" s="1340"/>
      <c r="FI70" s="1388"/>
      <c r="FJ70" s="1342" t="s">
        <v>15</v>
      </c>
      <c r="FK70" s="1353" t="s">
        <v>16</v>
      </c>
      <c r="FL70" s="1337"/>
      <c r="FM70" s="1338"/>
      <c r="FN70" s="1644"/>
      <c r="FO70" s="1342" t="s">
        <v>15</v>
      </c>
      <c r="FP70" s="1353" t="s">
        <v>16</v>
      </c>
      <c r="FQ70" s="1337"/>
      <c r="FR70" s="1338"/>
      <c r="FS70" s="1339"/>
      <c r="FT70" s="1342" t="s">
        <v>15</v>
      </c>
      <c r="FU70" s="1353" t="s">
        <v>16</v>
      </c>
      <c r="FV70" s="1337"/>
      <c r="FW70" s="1340"/>
      <c r="FX70" s="1388"/>
      <c r="FY70" s="1342" t="s">
        <v>15</v>
      </c>
      <c r="FZ70" s="1353" t="s">
        <v>16</v>
      </c>
      <c r="GA70" s="1337"/>
      <c r="GB70" s="1340"/>
      <c r="GC70" s="1339"/>
      <c r="GD70" s="1335" t="s">
        <v>15</v>
      </c>
      <c r="GE70" s="1354" t="s">
        <v>16</v>
      </c>
      <c r="GF70" s="1337"/>
      <c r="GG70" s="1340"/>
      <c r="GH70" s="1388"/>
      <c r="GI70" s="1335" t="s">
        <v>15</v>
      </c>
      <c r="GJ70" s="1354" t="s">
        <v>16</v>
      </c>
      <c r="GK70" s="1337"/>
      <c r="GL70" s="1338"/>
      <c r="GM70" s="1339"/>
      <c r="GN70" s="1342" t="s">
        <v>15</v>
      </c>
      <c r="GO70" s="1353" t="s">
        <v>16</v>
      </c>
      <c r="GP70" s="1337"/>
      <c r="GQ70" s="1340"/>
      <c r="GR70" s="1388"/>
      <c r="GS70" s="1335" t="s">
        <v>15</v>
      </c>
      <c r="GT70" s="1354" t="s">
        <v>16</v>
      </c>
      <c r="GU70" s="1337"/>
      <c r="GV70" s="1338"/>
      <c r="GW70" s="1390"/>
      <c r="GX70" s="600" t="s">
        <v>15</v>
      </c>
      <c r="GY70" s="612" t="s">
        <v>16</v>
      </c>
      <c r="GZ70" s="602"/>
      <c r="HA70" s="603"/>
      <c r="HB70" s="1393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3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8"/>
      <c r="IB70" s="128" t="s">
        <v>15</v>
      </c>
      <c r="IC70" s="92" t="s">
        <v>16</v>
      </c>
      <c r="ID70" s="498" t="s">
        <v>1502</v>
      </c>
      <c r="IE70" s="495" t="s">
        <v>545</v>
      </c>
      <c r="IF70" s="1378">
        <v>23</v>
      </c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498"/>
      <c r="IO70" s="495"/>
      <c r="IP70" s="1378"/>
      <c r="IQ70" s="825" t="s">
        <v>15</v>
      </c>
      <c r="IR70" s="832" t="s">
        <v>16</v>
      </c>
      <c r="IS70" s="498"/>
      <c r="IT70" s="495"/>
      <c r="IU70" s="1378"/>
      <c r="IV70" s="675"/>
      <c r="IW70" s="80" t="s">
        <v>15</v>
      </c>
      <c r="IX70" s="1671"/>
      <c r="IY70" s="1671"/>
      <c r="IZ70" s="1671"/>
      <c r="JA70" s="1671"/>
      <c r="JB70" s="1671"/>
      <c r="JC70" s="1671"/>
      <c r="JD70" s="1671"/>
      <c r="JE70" s="1671"/>
      <c r="JF70" s="1671"/>
      <c r="JG70" s="1671"/>
      <c r="JH70" s="1671"/>
      <c r="JI70" s="1674"/>
      <c r="JJ70" s="1677"/>
      <c r="JK70" s="1677"/>
      <c r="JL70" s="1677"/>
      <c r="JM70" s="1680"/>
      <c r="JN70" s="1683"/>
      <c r="JO70" s="1683"/>
      <c r="JP70" s="1680"/>
      <c r="JQ70" s="1680"/>
      <c r="JR70" s="1680"/>
      <c r="JS70" s="1680"/>
      <c r="JT70" s="1674"/>
      <c r="JU70" s="1674"/>
      <c r="JV70" s="1674"/>
      <c r="JW70" s="1693"/>
      <c r="JX70" s="80" t="s">
        <v>15</v>
      </c>
      <c r="JY70" s="1691"/>
      <c r="JZ70" s="1691"/>
      <c r="KA70" s="1691"/>
      <c r="KB70" s="1691"/>
      <c r="KC70" s="1691"/>
      <c r="KD70" s="1691"/>
      <c r="KE70" s="1691"/>
      <c r="KF70" s="1691"/>
      <c r="KG70" s="1691"/>
      <c r="KH70" s="1691"/>
      <c r="KI70" s="1691"/>
      <c r="KJ70" s="1668"/>
      <c r="KK70" s="1686"/>
      <c r="KL70" s="1686"/>
      <c r="KM70" s="1686"/>
      <c r="KN70" s="1668"/>
      <c r="KO70" s="1665"/>
      <c r="KP70" s="1665"/>
      <c r="KQ70" s="1668"/>
      <c r="KR70" s="1668"/>
      <c r="KS70" s="1668"/>
      <c r="KT70" s="1668"/>
      <c r="KU70" s="1668"/>
      <c r="KV70" s="1668"/>
      <c r="KW70" s="1668"/>
      <c r="KX70" s="675"/>
      <c r="KY70" s="1693"/>
      <c r="KZ70" s="105" t="s">
        <v>15</v>
      </c>
      <c r="LA70" s="1707"/>
      <c r="LB70" s="1709"/>
      <c r="LC70" s="1707"/>
      <c r="LD70" s="1707"/>
      <c r="LE70" s="1707"/>
      <c r="LF70" s="1707"/>
      <c r="LG70" s="1707"/>
      <c r="LH70" s="1707"/>
      <c r="LI70" s="1707"/>
      <c r="LJ70" s="1707"/>
      <c r="LK70" s="1707"/>
      <c r="LL70" s="1707"/>
      <c r="LM70" s="1709"/>
      <c r="LN70" s="1709"/>
      <c r="LO70" s="1709"/>
      <c r="LP70" s="1709"/>
      <c r="LQ70" s="1707"/>
      <c r="LR70" s="1707"/>
      <c r="LS70" s="1709"/>
      <c r="LT70" s="1709"/>
      <c r="LU70" s="1709"/>
      <c r="LV70" s="1709"/>
      <c r="LW70" s="1709"/>
      <c r="LX70" s="1709"/>
      <c r="LY70" s="1709"/>
      <c r="LZ70" s="1709"/>
      <c r="MA70" s="1709"/>
      <c r="MB70" s="1709"/>
      <c r="MC70" s="1709"/>
      <c r="MD70" s="1709"/>
      <c r="ME70" s="1709"/>
      <c r="MF70" s="1709"/>
      <c r="MG70" s="1707"/>
      <c r="MH70" s="1707"/>
      <c r="MI70" s="1707"/>
      <c r="MJ70" s="1707"/>
      <c r="MK70" s="1709"/>
      <c r="ML70" s="1709"/>
      <c r="MM70" s="1709"/>
      <c r="MN70" s="1709"/>
    </row>
    <row r="71" spans="1:352" s="7" customFormat="1" ht="8.1" customHeight="1" thickBot="1">
      <c r="A71" s="1700"/>
      <c r="B71" s="1701"/>
      <c r="C71" s="1701"/>
      <c r="D71" s="1701"/>
      <c r="E71" s="1702"/>
      <c r="F71" s="128"/>
      <c r="G71" s="89"/>
      <c r="H71" s="1283"/>
      <c r="I71" s="697"/>
      <c r="J71" s="1383"/>
      <c r="K71" s="128"/>
      <c r="L71" s="89"/>
      <c r="M71" s="1283"/>
      <c r="N71" s="697"/>
      <c r="O71" s="1383"/>
      <c r="P71" s="128"/>
      <c r="Q71" s="89"/>
      <c r="R71" s="1283"/>
      <c r="S71" s="697"/>
      <c r="T71" s="1383"/>
      <c r="U71" s="123"/>
      <c r="V71" s="89"/>
      <c r="W71" s="1283"/>
      <c r="X71" s="697"/>
      <c r="Y71" s="1383"/>
      <c r="Z71" s="128"/>
      <c r="AA71" s="89"/>
      <c r="AB71" s="207"/>
      <c r="AC71" s="136"/>
      <c r="AD71" s="144"/>
      <c r="AE71" s="128"/>
      <c r="AF71" s="89"/>
      <c r="AG71" s="207"/>
      <c r="AH71" s="136"/>
      <c r="AI71" s="1373"/>
      <c r="AJ71" s="128"/>
      <c r="AK71" s="89"/>
      <c r="AL71" s="1283"/>
      <c r="AM71" s="697"/>
      <c r="AN71" s="1383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1283"/>
      <c r="BG71" s="697"/>
      <c r="BH71" s="1383"/>
      <c r="BI71" s="123"/>
      <c r="BJ71" s="89"/>
      <c r="BK71" s="1283"/>
      <c r="BL71" s="697"/>
      <c r="BM71" s="1383"/>
      <c r="BN71" s="123"/>
      <c r="BO71" s="89"/>
      <c r="BP71" s="1283"/>
      <c r="BQ71" s="697"/>
      <c r="BR71" s="1383"/>
      <c r="BS71" s="123"/>
      <c r="BT71" s="89"/>
      <c r="BU71" s="207"/>
      <c r="BV71" s="136"/>
      <c r="BW71" s="349"/>
      <c r="BX71" s="401"/>
      <c r="BY71" s="402"/>
      <c r="BZ71" s="477"/>
      <c r="CA71" s="478"/>
      <c r="CB71" s="1385"/>
      <c r="CC71" s="123"/>
      <c r="CD71" s="89"/>
      <c r="CE71" s="1283"/>
      <c r="CF71" s="697"/>
      <c r="CG71" s="1383"/>
      <c r="CH71" s="123"/>
      <c r="CI71" s="89"/>
      <c r="CJ71" s="477"/>
      <c r="CK71" s="478"/>
      <c r="CL71" s="1385"/>
      <c r="CM71" s="128"/>
      <c r="CN71" s="89"/>
      <c r="CO71" s="1283"/>
      <c r="CP71" s="697"/>
      <c r="CQ71" s="1383"/>
      <c r="CR71" s="123"/>
      <c r="CS71" s="89"/>
      <c r="CT71" s="1283"/>
      <c r="CU71" s="697"/>
      <c r="CV71" s="1383"/>
      <c r="CW71" s="128"/>
      <c r="CX71" s="89"/>
      <c r="CY71" s="477"/>
      <c r="CZ71" s="478"/>
      <c r="DA71" s="1163"/>
      <c r="DB71" s="128"/>
      <c r="DC71" s="89"/>
      <c r="DD71" s="1283"/>
      <c r="DE71" s="697"/>
      <c r="DF71" s="1383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1283"/>
      <c r="DT71" s="697"/>
      <c r="DU71" s="1383"/>
      <c r="DV71" s="123"/>
      <c r="DW71" s="386"/>
      <c r="DX71" s="477"/>
      <c r="DY71" s="483"/>
      <c r="DZ71" s="144"/>
      <c r="EA71" s="128"/>
      <c r="EB71" s="89"/>
      <c r="EC71" s="1283"/>
      <c r="ED71" s="697"/>
      <c r="EE71" s="1383"/>
      <c r="EF71" s="259"/>
      <c r="EG71" s="89"/>
      <c r="EH71" s="1283"/>
      <c r="EI71" s="697"/>
      <c r="EJ71" s="1383"/>
      <c r="EK71" s="259"/>
      <c r="EL71" s="386"/>
      <c r="EM71" s="1283"/>
      <c r="EN71" s="697"/>
      <c r="EO71" s="1383"/>
      <c r="EP71" s="259"/>
      <c r="EQ71" s="89"/>
      <c r="ER71" s="238"/>
      <c r="ES71" s="141"/>
      <c r="ET71" s="349"/>
      <c r="EU71" s="123"/>
      <c r="EV71" s="89"/>
      <c r="EW71" s="238"/>
      <c r="EX71" s="1466"/>
      <c r="EY71" s="349"/>
      <c r="EZ71" s="1342"/>
      <c r="FA71" s="1336"/>
      <c r="FB71" s="1337"/>
      <c r="FC71" s="1343"/>
      <c r="FD71" s="1641"/>
      <c r="FE71" s="1335"/>
      <c r="FF71" s="1336"/>
      <c r="FG71" s="1337"/>
      <c r="FH71" s="1343"/>
      <c r="FI71" s="1388"/>
      <c r="FJ71" s="1342"/>
      <c r="FK71" s="1336"/>
      <c r="FL71" s="1337"/>
      <c r="FM71" s="1343"/>
      <c r="FN71" s="1388"/>
      <c r="FO71" s="1342"/>
      <c r="FP71" s="1336"/>
      <c r="FQ71" s="1337"/>
      <c r="FR71" s="1343"/>
      <c r="FS71" s="1339"/>
      <c r="FT71" s="1342"/>
      <c r="FU71" s="1336"/>
      <c r="FV71" s="1337"/>
      <c r="FW71" s="1343"/>
      <c r="FX71" s="1388"/>
      <c r="FY71" s="1342"/>
      <c r="FZ71" s="1336"/>
      <c r="GA71" s="1337"/>
      <c r="GB71" s="1343"/>
      <c r="GC71" s="1339"/>
      <c r="GD71" s="1335"/>
      <c r="GE71" s="1341"/>
      <c r="GF71" s="1337"/>
      <c r="GG71" s="1343"/>
      <c r="GH71" s="1388"/>
      <c r="GI71" s="1335"/>
      <c r="GJ71" s="1341"/>
      <c r="GK71" s="1337"/>
      <c r="GL71" s="1343"/>
      <c r="GM71" s="1339"/>
      <c r="GN71" s="1342"/>
      <c r="GO71" s="1336"/>
      <c r="GP71" s="1337"/>
      <c r="GQ71" s="1343"/>
      <c r="GR71" s="1388"/>
      <c r="GS71" s="1335"/>
      <c r="GT71" s="1341"/>
      <c r="GU71" s="1337"/>
      <c r="GV71" s="1343"/>
      <c r="GW71" s="1390"/>
      <c r="GX71" s="600"/>
      <c r="GY71" s="601"/>
      <c r="GZ71" s="602"/>
      <c r="HA71" s="603"/>
      <c r="HB71" s="1393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3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3"/>
      <c r="IB71" s="128"/>
      <c r="IC71" s="89"/>
      <c r="ID71" s="498"/>
      <c r="IE71" s="495"/>
      <c r="IF71" s="1383"/>
      <c r="IG71" s="123"/>
      <c r="IH71" s="89"/>
      <c r="II71" s="498"/>
      <c r="IJ71" s="495"/>
      <c r="IK71" s="144"/>
      <c r="IL71" s="128"/>
      <c r="IM71" s="89"/>
      <c r="IN71" s="498"/>
      <c r="IO71" s="495"/>
      <c r="IP71" s="1383"/>
      <c r="IQ71" s="825"/>
      <c r="IR71" s="826"/>
      <c r="IS71" s="498"/>
      <c r="IT71" s="495"/>
      <c r="IU71" s="1383"/>
      <c r="IV71" s="675"/>
      <c r="IW71" s="80"/>
      <c r="IX71" s="1671"/>
      <c r="IY71" s="1671"/>
      <c r="IZ71" s="1671"/>
      <c r="JA71" s="1671"/>
      <c r="JB71" s="1671"/>
      <c r="JC71" s="1671"/>
      <c r="JD71" s="1671"/>
      <c r="JE71" s="1671"/>
      <c r="JF71" s="1671"/>
      <c r="JG71" s="1671"/>
      <c r="JH71" s="1671"/>
      <c r="JI71" s="1674"/>
      <c r="JJ71" s="1677"/>
      <c r="JK71" s="1677"/>
      <c r="JL71" s="1677"/>
      <c r="JM71" s="1680"/>
      <c r="JN71" s="1683"/>
      <c r="JO71" s="1683"/>
      <c r="JP71" s="1680"/>
      <c r="JQ71" s="1680"/>
      <c r="JR71" s="1680"/>
      <c r="JS71" s="1680"/>
      <c r="JT71" s="1674"/>
      <c r="JU71" s="1674"/>
      <c r="JV71" s="1674"/>
      <c r="JW71" s="1693"/>
      <c r="JX71" s="80"/>
      <c r="JY71" s="1691"/>
      <c r="JZ71" s="1691"/>
      <c r="KA71" s="1691"/>
      <c r="KB71" s="1691"/>
      <c r="KC71" s="1691"/>
      <c r="KD71" s="1691"/>
      <c r="KE71" s="1691"/>
      <c r="KF71" s="1691"/>
      <c r="KG71" s="1691"/>
      <c r="KH71" s="1691"/>
      <c r="KI71" s="1691"/>
      <c r="KJ71" s="1668"/>
      <c r="KK71" s="1686"/>
      <c r="KL71" s="1686"/>
      <c r="KM71" s="1686"/>
      <c r="KN71" s="1668"/>
      <c r="KO71" s="1665"/>
      <c r="KP71" s="1665"/>
      <c r="KQ71" s="1668"/>
      <c r="KR71" s="1668"/>
      <c r="KS71" s="1668"/>
      <c r="KT71" s="1668"/>
      <c r="KU71" s="1668"/>
      <c r="KV71" s="1668"/>
      <c r="KW71" s="1668"/>
      <c r="KX71" s="675"/>
      <c r="KY71" s="1693"/>
      <c r="KZ71" s="105"/>
      <c r="LA71" s="1707"/>
      <c r="LB71" s="1709"/>
      <c r="LC71" s="1707"/>
      <c r="LD71" s="1707"/>
      <c r="LE71" s="1707"/>
      <c r="LF71" s="1707"/>
      <c r="LG71" s="1707"/>
      <c r="LH71" s="1707"/>
      <c r="LI71" s="1707"/>
      <c r="LJ71" s="1707"/>
      <c r="LK71" s="1707"/>
      <c r="LL71" s="1707"/>
      <c r="LM71" s="1709"/>
      <c r="LN71" s="1709"/>
      <c r="LO71" s="1709"/>
      <c r="LP71" s="1709"/>
      <c r="LQ71" s="1707"/>
      <c r="LR71" s="1707"/>
      <c r="LS71" s="1709"/>
      <c r="LT71" s="1709"/>
      <c r="LU71" s="1709"/>
      <c r="LV71" s="1709"/>
      <c r="LW71" s="1709"/>
      <c r="LX71" s="1709"/>
      <c r="LY71" s="1709"/>
      <c r="LZ71" s="1709"/>
      <c r="MA71" s="1709"/>
      <c r="MB71" s="1709"/>
      <c r="MC71" s="1709"/>
      <c r="MD71" s="1709"/>
      <c r="ME71" s="1709"/>
      <c r="MF71" s="1709"/>
      <c r="MG71" s="1707"/>
      <c r="MH71" s="1707"/>
      <c r="MI71" s="1707"/>
      <c r="MJ71" s="1707"/>
      <c r="MK71" s="1709"/>
      <c r="ML71" s="1709"/>
      <c r="MM71" s="1709"/>
      <c r="MN71" s="1709"/>
    </row>
    <row r="72" spans="1:352" s="7" customFormat="1" ht="9" customHeight="1" thickBot="1">
      <c r="A72" s="1700"/>
      <c r="B72" s="1701"/>
      <c r="C72" s="1701"/>
      <c r="D72" s="1701"/>
      <c r="E72" s="1702"/>
      <c r="F72" s="126"/>
      <c r="G72" s="90"/>
      <c r="H72" s="170"/>
      <c r="I72" s="137"/>
      <c r="J72" s="1382"/>
      <c r="K72" s="126"/>
      <c r="L72" s="90"/>
      <c r="M72" s="170"/>
      <c r="N72" s="137"/>
      <c r="O72" s="1382"/>
      <c r="P72" s="126"/>
      <c r="Q72" s="90"/>
      <c r="R72" s="170"/>
      <c r="S72" s="137"/>
      <c r="T72" s="1382"/>
      <c r="U72" s="124"/>
      <c r="V72" s="90"/>
      <c r="W72" s="170"/>
      <c r="X72" s="137"/>
      <c r="Y72" s="1382"/>
      <c r="Z72" s="126"/>
      <c r="AA72" s="90"/>
      <c r="AB72" s="208"/>
      <c r="AC72" s="137"/>
      <c r="AD72" s="145"/>
      <c r="AE72" s="126"/>
      <c r="AF72" s="90"/>
      <c r="AG72" s="208"/>
      <c r="AH72" s="137"/>
      <c r="AI72" s="1380"/>
      <c r="AJ72" s="126"/>
      <c r="AK72" s="90"/>
      <c r="AL72" s="170"/>
      <c r="AM72" s="137"/>
      <c r="AN72" s="1382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170"/>
      <c r="BG72" s="137"/>
      <c r="BH72" s="1382"/>
      <c r="BI72" s="124"/>
      <c r="BJ72" s="90"/>
      <c r="BK72" s="170"/>
      <c r="BL72" s="137"/>
      <c r="BM72" s="1382"/>
      <c r="BN72" s="124"/>
      <c r="BO72" s="90"/>
      <c r="BP72" s="170"/>
      <c r="BQ72" s="137"/>
      <c r="BR72" s="1382"/>
      <c r="BS72" s="124"/>
      <c r="BT72" s="90"/>
      <c r="BU72" s="208"/>
      <c r="BV72" s="137"/>
      <c r="BW72" s="350"/>
      <c r="BX72" s="404"/>
      <c r="BY72" s="407"/>
      <c r="BZ72" s="479"/>
      <c r="CA72" s="480"/>
      <c r="CB72" s="1386"/>
      <c r="CC72" s="124"/>
      <c r="CD72" s="90"/>
      <c r="CE72" s="170"/>
      <c r="CF72" s="137"/>
      <c r="CG72" s="1382"/>
      <c r="CH72" s="124"/>
      <c r="CI72" s="90"/>
      <c r="CJ72" s="479"/>
      <c r="CK72" s="480"/>
      <c r="CL72" s="1386"/>
      <c r="CM72" s="126"/>
      <c r="CN72" s="90"/>
      <c r="CO72" s="170"/>
      <c r="CP72" s="137"/>
      <c r="CQ72" s="1382"/>
      <c r="CR72" s="124"/>
      <c r="CS72" s="90"/>
      <c r="CT72" s="170"/>
      <c r="CU72" s="137"/>
      <c r="CV72" s="1382"/>
      <c r="CW72" s="126"/>
      <c r="CX72" s="90"/>
      <c r="CY72" s="479"/>
      <c r="CZ72" s="480"/>
      <c r="DA72" s="145"/>
      <c r="DB72" s="126"/>
      <c r="DC72" s="90"/>
      <c r="DD72" s="170"/>
      <c r="DE72" s="137"/>
      <c r="DF72" s="1382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170"/>
      <c r="DT72" s="137"/>
      <c r="DU72" s="1382"/>
      <c r="DV72" s="124"/>
      <c r="DW72" s="109"/>
      <c r="DX72" s="479"/>
      <c r="DY72" s="480"/>
      <c r="DZ72" s="145"/>
      <c r="EA72" s="126"/>
      <c r="EB72" s="90"/>
      <c r="EC72" s="170"/>
      <c r="ED72" s="137"/>
      <c r="EE72" s="1382"/>
      <c r="EF72" s="260"/>
      <c r="EG72" s="90"/>
      <c r="EH72" s="170"/>
      <c r="EI72" s="137"/>
      <c r="EJ72" s="1382"/>
      <c r="EK72" s="260"/>
      <c r="EL72" s="109"/>
      <c r="EM72" s="170"/>
      <c r="EN72" s="137"/>
      <c r="EO72" s="1382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9"/>
      <c r="FA72" s="1350"/>
      <c r="FB72" s="1642"/>
      <c r="FC72" s="1346"/>
      <c r="FD72" s="1643"/>
      <c r="FE72" s="1344"/>
      <c r="FF72" s="1350"/>
      <c r="FG72" s="1347"/>
      <c r="FH72" s="1346"/>
      <c r="FI72" s="1389"/>
      <c r="FJ72" s="1349"/>
      <c r="FK72" s="1350"/>
      <c r="FL72" s="1347"/>
      <c r="FM72" s="1346"/>
      <c r="FN72" s="1348"/>
      <c r="FO72" s="1349"/>
      <c r="FP72" s="1350"/>
      <c r="FQ72" s="1347"/>
      <c r="FR72" s="1346"/>
      <c r="FS72" s="1348"/>
      <c r="FT72" s="1349"/>
      <c r="FU72" s="1350"/>
      <c r="FV72" s="1347"/>
      <c r="FW72" s="1346"/>
      <c r="FX72" s="1389"/>
      <c r="FY72" s="1349"/>
      <c r="FZ72" s="1350"/>
      <c r="GA72" s="1347"/>
      <c r="GB72" s="1346"/>
      <c r="GC72" s="1348"/>
      <c r="GD72" s="1344"/>
      <c r="GE72" s="1345"/>
      <c r="GF72" s="1347"/>
      <c r="GG72" s="1346"/>
      <c r="GH72" s="1389"/>
      <c r="GI72" s="1344"/>
      <c r="GJ72" s="1345"/>
      <c r="GK72" s="1347"/>
      <c r="GL72" s="1346"/>
      <c r="GM72" s="1348"/>
      <c r="GN72" s="1349"/>
      <c r="GO72" s="1350"/>
      <c r="GP72" s="1347"/>
      <c r="GQ72" s="1346"/>
      <c r="GR72" s="1389"/>
      <c r="GS72" s="1344"/>
      <c r="GT72" s="1345"/>
      <c r="GU72" s="1347"/>
      <c r="GV72" s="1346"/>
      <c r="GW72" s="1389"/>
      <c r="GX72" s="605"/>
      <c r="GY72" s="610"/>
      <c r="GZ72" s="607"/>
      <c r="HA72" s="607"/>
      <c r="HB72" s="1394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4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5"/>
      <c r="IB72" s="126"/>
      <c r="IC72" s="90"/>
      <c r="ID72" s="499"/>
      <c r="IE72" s="499"/>
      <c r="IF72" s="1395"/>
      <c r="IG72" s="124"/>
      <c r="IH72" s="90"/>
      <c r="II72" s="499"/>
      <c r="IJ72" s="499"/>
      <c r="IK72" s="145"/>
      <c r="IL72" s="126"/>
      <c r="IM72" s="90"/>
      <c r="IN72" s="499"/>
      <c r="IO72" s="499"/>
      <c r="IP72" s="1395"/>
      <c r="IQ72" s="827"/>
      <c r="IR72" s="830"/>
      <c r="IS72" s="499"/>
      <c r="IT72" s="499"/>
      <c r="IU72" s="1395"/>
      <c r="IV72" s="675"/>
      <c r="IW72" s="81"/>
      <c r="IX72" s="1672"/>
      <c r="IY72" s="1672"/>
      <c r="IZ72" s="1672"/>
      <c r="JA72" s="1672"/>
      <c r="JB72" s="1672"/>
      <c r="JC72" s="1672"/>
      <c r="JD72" s="1672"/>
      <c r="JE72" s="1672"/>
      <c r="JF72" s="1672"/>
      <c r="JG72" s="1672"/>
      <c r="JH72" s="1672"/>
      <c r="JI72" s="1675"/>
      <c r="JJ72" s="1678"/>
      <c r="JK72" s="1678"/>
      <c r="JL72" s="1678"/>
      <c r="JM72" s="1681"/>
      <c r="JN72" s="1684"/>
      <c r="JO72" s="1684"/>
      <c r="JP72" s="1681"/>
      <c r="JQ72" s="1681"/>
      <c r="JR72" s="1681"/>
      <c r="JS72" s="1681"/>
      <c r="JT72" s="1675"/>
      <c r="JU72" s="1675"/>
      <c r="JV72" s="1675"/>
      <c r="JW72" s="1693"/>
      <c r="JX72" s="81"/>
      <c r="JY72" s="1692"/>
      <c r="JZ72" s="1692"/>
      <c r="KA72" s="1692"/>
      <c r="KB72" s="1692"/>
      <c r="KC72" s="1692"/>
      <c r="KD72" s="1692"/>
      <c r="KE72" s="1692"/>
      <c r="KF72" s="1692"/>
      <c r="KG72" s="1692"/>
      <c r="KH72" s="1692"/>
      <c r="KI72" s="1692"/>
      <c r="KJ72" s="1669"/>
      <c r="KK72" s="1687"/>
      <c r="KL72" s="1687"/>
      <c r="KM72" s="1687"/>
      <c r="KN72" s="1669"/>
      <c r="KO72" s="1666"/>
      <c r="KP72" s="1666"/>
      <c r="KQ72" s="1669"/>
      <c r="KR72" s="1669"/>
      <c r="KS72" s="1669"/>
      <c r="KT72" s="1669"/>
      <c r="KU72" s="1669"/>
      <c r="KV72" s="1669"/>
      <c r="KW72" s="1669"/>
      <c r="KX72" s="675"/>
      <c r="KY72" s="1693"/>
      <c r="KZ72" s="106"/>
      <c r="LA72" s="1708"/>
      <c r="LB72" s="1709"/>
      <c r="LC72" s="1708"/>
      <c r="LD72" s="1708"/>
      <c r="LE72" s="1708"/>
      <c r="LF72" s="1708"/>
      <c r="LG72" s="1708"/>
      <c r="LH72" s="1708"/>
      <c r="LI72" s="1708"/>
      <c r="LJ72" s="1708"/>
      <c r="LK72" s="1708"/>
      <c r="LL72" s="1708"/>
      <c r="LM72" s="1709"/>
      <c r="LN72" s="1709"/>
      <c r="LO72" s="1709"/>
      <c r="LP72" s="1709"/>
      <c r="LQ72" s="1708"/>
      <c r="LR72" s="1708"/>
      <c r="LS72" s="1709"/>
      <c r="LT72" s="1709"/>
      <c r="LU72" s="1709"/>
      <c r="LV72" s="1709"/>
      <c r="LW72" s="1709"/>
      <c r="LX72" s="1709"/>
      <c r="LY72" s="1709"/>
      <c r="LZ72" s="1709"/>
      <c r="MA72" s="1709"/>
      <c r="MB72" s="1709"/>
      <c r="MC72" s="1709"/>
      <c r="MD72" s="1709"/>
      <c r="ME72" s="1709"/>
      <c r="MF72" s="1709"/>
      <c r="MG72" s="1708"/>
      <c r="MH72" s="1708"/>
      <c r="MI72" s="1708"/>
      <c r="MJ72" s="1708"/>
      <c r="MK72" s="1709"/>
      <c r="ML72" s="1709"/>
      <c r="MM72" s="1709"/>
      <c r="MN72" s="1709"/>
    </row>
    <row r="73" spans="1:352" s="7" customFormat="1" ht="9.75" customHeight="1" thickBot="1">
      <c r="A73" s="1700"/>
      <c r="B73" s="1701"/>
      <c r="C73" s="1701"/>
      <c r="D73" s="1701"/>
      <c r="E73" s="1702"/>
      <c r="F73" s="127"/>
      <c r="G73" s="93"/>
      <c r="H73" s="1282"/>
      <c r="I73" s="695"/>
      <c r="J73" s="1381"/>
      <c r="K73" s="127"/>
      <c r="L73" s="93"/>
      <c r="M73" s="1282"/>
      <c r="N73" s="695"/>
      <c r="O73" s="1381"/>
      <c r="P73" s="127"/>
      <c r="Q73" s="93"/>
      <c r="R73" s="1282"/>
      <c r="S73" s="695"/>
      <c r="T73" s="1381"/>
      <c r="U73" s="122"/>
      <c r="V73" s="93"/>
      <c r="W73" s="1282"/>
      <c r="X73" s="695"/>
      <c r="Y73" s="1381"/>
      <c r="Z73" s="127"/>
      <c r="AA73" s="93"/>
      <c r="AB73" s="205"/>
      <c r="AC73" s="135"/>
      <c r="AD73" s="143"/>
      <c r="AE73" s="127"/>
      <c r="AF73" s="93"/>
      <c r="AG73" s="205"/>
      <c r="AH73" s="135"/>
      <c r="AI73" s="1379"/>
      <c r="AJ73" s="127"/>
      <c r="AK73" s="93"/>
      <c r="AL73" s="1282"/>
      <c r="AM73" s="695"/>
      <c r="AN73" s="1381"/>
      <c r="AO73" s="122"/>
      <c r="AP73" s="93"/>
      <c r="AQ73" s="1468"/>
      <c r="AR73" s="695"/>
      <c r="AS73" s="397"/>
      <c r="AT73" s="127"/>
      <c r="AU73" s="93"/>
      <c r="AV73" s="1468"/>
      <c r="AW73" s="695"/>
      <c r="AX73" s="397"/>
      <c r="AY73" s="127"/>
      <c r="AZ73" s="93"/>
      <c r="BA73" s="429"/>
      <c r="BB73" s="209"/>
      <c r="BC73" s="143"/>
      <c r="BD73" s="122"/>
      <c r="BE73" s="93"/>
      <c r="BF73" s="1282"/>
      <c r="BG73" s="695"/>
      <c r="BH73" s="1381"/>
      <c r="BI73" s="122"/>
      <c r="BJ73" s="93"/>
      <c r="BK73" s="1282"/>
      <c r="BL73" s="695"/>
      <c r="BM73" s="1381"/>
      <c r="BN73" s="122"/>
      <c r="BO73" s="93"/>
      <c r="BP73" s="1282"/>
      <c r="BQ73" s="695"/>
      <c r="BR73" s="1381"/>
      <c r="BS73" s="122"/>
      <c r="BT73" s="93"/>
      <c r="BU73" s="205"/>
      <c r="BV73" s="135"/>
      <c r="BW73" s="348"/>
      <c r="BX73" s="398"/>
      <c r="BY73" s="410"/>
      <c r="BZ73" s="396"/>
      <c r="CA73" s="481"/>
      <c r="CB73" s="1384"/>
      <c r="CC73" s="122"/>
      <c r="CD73" s="93"/>
      <c r="CE73" s="1282"/>
      <c r="CF73" s="695"/>
      <c r="CG73" s="1381"/>
      <c r="CH73" s="122"/>
      <c r="CI73" s="93"/>
      <c r="CJ73" s="396"/>
      <c r="CK73" s="481"/>
      <c r="CL73" s="1384"/>
      <c r="CM73" s="127"/>
      <c r="CN73" s="93"/>
      <c r="CO73" s="1282"/>
      <c r="CP73" s="695"/>
      <c r="CQ73" s="1381"/>
      <c r="CR73" s="122"/>
      <c r="CS73" s="93"/>
      <c r="CT73" s="1282"/>
      <c r="CU73" s="695"/>
      <c r="CV73" s="1381"/>
      <c r="CW73" s="127"/>
      <c r="CX73" s="93"/>
      <c r="CY73" s="396"/>
      <c r="CZ73" s="481"/>
      <c r="DA73" s="143"/>
      <c r="DB73" s="127"/>
      <c r="DC73" s="93"/>
      <c r="DD73" s="1282"/>
      <c r="DE73" s="695"/>
      <c r="DF73" s="1381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1282"/>
      <c r="DT73" s="695"/>
      <c r="DU73" s="1381"/>
      <c r="DV73" s="122"/>
      <c r="DW73" s="389"/>
      <c r="DX73" s="396"/>
      <c r="DY73" s="481"/>
      <c r="DZ73" s="143"/>
      <c r="EA73" s="127"/>
      <c r="EB73" s="93"/>
      <c r="EC73" s="1282"/>
      <c r="ED73" s="695"/>
      <c r="EE73" s="1381"/>
      <c r="EF73" s="258"/>
      <c r="EG73" s="88"/>
      <c r="EH73" s="1282"/>
      <c r="EI73" s="695"/>
      <c r="EJ73" s="1381"/>
      <c r="EK73" s="258"/>
      <c r="EL73" s="389"/>
      <c r="EM73" s="1282"/>
      <c r="EN73" s="695"/>
      <c r="EO73" s="1381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4"/>
      <c r="FA73" s="1356"/>
      <c r="FB73" s="1328"/>
      <c r="FC73" s="1329"/>
      <c r="FD73" s="1640"/>
      <c r="FE73" s="1326"/>
      <c r="FF73" s="1356"/>
      <c r="FG73" s="1328"/>
      <c r="FH73" s="1329"/>
      <c r="FI73" s="1387"/>
      <c r="FJ73" s="1334"/>
      <c r="FK73" s="1356"/>
      <c r="FL73" s="1328"/>
      <c r="FM73" s="1329"/>
      <c r="FN73" s="1331"/>
      <c r="FO73" s="1334"/>
      <c r="FP73" s="1356"/>
      <c r="FQ73" s="1328"/>
      <c r="FR73" s="1329"/>
      <c r="FS73" s="1331"/>
      <c r="FT73" s="1334"/>
      <c r="FU73" s="1356"/>
      <c r="FV73" s="1328"/>
      <c r="FW73" s="1329"/>
      <c r="FX73" s="1387"/>
      <c r="FY73" s="1334"/>
      <c r="FZ73" s="1356"/>
      <c r="GA73" s="1328"/>
      <c r="GB73" s="1329"/>
      <c r="GC73" s="1331"/>
      <c r="GD73" s="1326"/>
      <c r="GE73" s="1357"/>
      <c r="GF73" s="1328"/>
      <c r="GG73" s="1329"/>
      <c r="GH73" s="1387"/>
      <c r="GI73" s="1326"/>
      <c r="GJ73" s="1357"/>
      <c r="GK73" s="1328"/>
      <c r="GL73" s="1329"/>
      <c r="GM73" s="1331"/>
      <c r="GN73" s="1334"/>
      <c r="GO73" s="1356"/>
      <c r="GP73" s="1328"/>
      <c r="GQ73" s="1329"/>
      <c r="GR73" s="1387"/>
      <c r="GS73" s="1326"/>
      <c r="GT73" s="1357"/>
      <c r="GU73" s="1328"/>
      <c r="GV73" s="1329"/>
      <c r="GW73" s="1391"/>
      <c r="GX73" s="595"/>
      <c r="GY73" s="613"/>
      <c r="GZ73" s="597"/>
      <c r="HA73" s="598"/>
      <c r="HB73" s="1392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2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81"/>
      <c r="IB73" s="127"/>
      <c r="IC73" s="93"/>
      <c r="ID73" s="496"/>
      <c r="IE73" s="497"/>
      <c r="IF73" s="1381"/>
      <c r="IG73" s="122"/>
      <c r="IH73" s="93"/>
      <c r="II73" s="496"/>
      <c r="IJ73" s="497"/>
      <c r="IK73" s="143"/>
      <c r="IL73" s="127"/>
      <c r="IM73" s="93"/>
      <c r="IN73" s="496"/>
      <c r="IO73" s="497"/>
      <c r="IP73" s="1381"/>
      <c r="IQ73" s="823"/>
      <c r="IR73" s="833"/>
      <c r="IS73" s="496"/>
      <c r="IT73" s="497"/>
      <c r="IU73" s="1381"/>
      <c r="IV73" s="675"/>
      <c r="IW73" s="79"/>
      <c r="IX73" s="1670">
        <f t="shared" ref="IX73" si="724">COUNTIF($F73:$IU76,"=CSB 13")</f>
        <v>0</v>
      </c>
      <c r="IY73" s="1670">
        <f t="shared" ref="IY73" si="725">COUNTIF($F73:$IU76,"=CSB 16")</f>
        <v>0</v>
      </c>
      <c r="IZ73" s="1670">
        <f t="shared" ref="IZ73" si="726">COUNTIF($F73:$IU76,"=CSB 24")</f>
        <v>0</v>
      </c>
      <c r="JA73" s="1670">
        <f t="shared" ref="JA73" si="727">COUNTIF($F73:$IU76,"=CSB 23")</f>
        <v>0</v>
      </c>
      <c r="JB73" s="1670">
        <f t="shared" ref="JB73" si="728">COUNTIF($F73:$IU76,"=CSB 3")</f>
        <v>0</v>
      </c>
      <c r="JC73" s="1670">
        <f t="shared" ref="JC73" si="729">COUNTIF($F73:$IU76,"=CSB 4")</f>
        <v>0</v>
      </c>
      <c r="JD73" s="1670">
        <f t="shared" ref="JD73" si="730">COUNTIF($F73:$IU76,"=CSB 5")</f>
        <v>0</v>
      </c>
      <c r="JE73" s="1670">
        <f t="shared" ref="JE73" si="731">COUNTIF($F73:$IU76,"=CSB 28")</f>
        <v>0</v>
      </c>
      <c r="JF73" s="1670">
        <f t="shared" si="530"/>
        <v>0</v>
      </c>
      <c r="JG73" s="1670">
        <f t="shared" si="531"/>
        <v>0</v>
      </c>
      <c r="JH73" s="1670">
        <f t="shared" si="532"/>
        <v>0</v>
      </c>
      <c r="JI73" s="1673">
        <f t="shared" si="533"/>
        <v>0</v>
      </c>
      <c r="JJ73" s="1676">
        <f t="shared" si="534"/>
        <v>0</v>
      </c>
      <c r="JK73" s="1676">
        <f t="shared" si="535"/>
        <v>0</v>
      </c>
      <c r="JL73" s="1676">
        <f t="shared" si="536"/>
        <v>0</v>
      </c>
      <c r="JM73" s="1679">
        <f t="shared" si="537"/>
        <v>0</v>
      </c>
      <c r="JN73" s="1682">
        <f t="shared" si="538"/>
        <v>1</v>
      </c>
      <c r="JO73" s="1682">
        <f t="shared" si="539"/>
        <v>0</v>
      </c>
      <c r="JP73" s="1679">
        <f t="shared" si="540"/>
        <v>0</v>
      </c>
      <c r="JQ73" s="1679">
        <f t="shared" si="541"/>
        <v>0</v>
      </c>
      <c r="JR73" s="1679">
        <f t="shared" si="542"/>
        <v>0</v>
      </c>
      <c r="JS73" s="1679">
        <f t="shared" si="543"/>
        <v>0</v>
      </c>
      <c r="JT73" s="1673">
        <f t="shared" si="544"/>
        <v>0</v>
      </c>
      <c r="JU73" s="1673">
        <f t="shared" si="545"/>
        <v>0</v>
      </c>
      <c r="JV73" s="1673">
        <f t="shared" si="546"/>
        <v>0</v>
      </c>
      <c r="JW73" s="1693">
        <f>COUNTIF($F73:$JO76,"=34")</f>
        <v>0</v>
      </c>
      <c r="JX73" s="79"/>
      <c r="JY73" s="1690" t="str">
        <f t="shared" ref="JY73" si="732">IF(COUNTIF($F73:$IU76,"=CSB 13")&gt;0,"X"," ")</f>
        <v xml:space="preserve"> </v>
      </c>
      <c r="JZ73" s="1690" t="str">
        <f t="shared" ref="JZ73" si="733">IF(COUNTIF($F73:$IU76,"=CSB 16")&gt;0,"X"," ")</f>
        <v xml:space="preserve"> </v>
      </c>
      <c r="KA73" s="1690" t="str">
        <f t="shared" ref="KA73" si="734">IF(COUNTIF($F73:$IU76,"=CSB 24")&gt;0,"X"," ")</f>
        <v xml:space="preserve"> </v>
      </c>
      <c r="KB73" s="1690" t="str">
        <f t="shared" si="515"/>
        <v xml:space="preserve"> </v>
      </c>
      <c r="KC73" s="1690" t="str">
        <f t="shared" ref="KC73" si="735">IF(COUNTIF($F73:$IU76,"=CSB 3")&gt;0,"X"," ")</f>
        <v xml:space="preserve"> </v>
      </c>
      <c r="KD73" s="1690" t="str">
        <f t="shared" ref="KD73" si="736">IF(COUNTIF($F73:$IU76,"=CSB 4")&gt;0,"X"," ")</f>
        <v xml:space="preserve"> </v>
      </c>
      <c r="KE73" s="1690" t="str">
        <f t="shared" ref="KE73" si="737">IF(COUNTIF($F73:$IU76,"=CSB 5")&gt;0,"X"," ")</f>
        <v xml:space="preserve"> </v>
      </c>
      <c r="KF73" s="1690" t="str">
        <f t="shared" ref="KF73" si="738">IF(COUNTIF($F73:$IU76,"=CSB 28")&gt;0,"X"," ")</f>
        <v xml:space="preserve"> </v>
      </c>
      <c r="KG73" s="1690" t="str">
        <f t="shared" ref="KG73" si="739">IF(COUNTIF($F73:$IU76,"=B1")&gt;0,"X"," ")</f>
        <v xml:space="preserve"> </v>
      </c>
      <c r="KH73" s="1690" t="str">
        <f t="shared" ref="KH73" si="740">IF(COUNTIF($F73:$IU76,"=B2")&gt;0,"X"," ")</f>
        <v xml:space="preserve"> </v>
      </c>
      <c r="KI73" s="1690" t="str">
        <f t="shared" ref="KI73" si="741">IF(COUNTIF($F73:$IU76,"=B4")&gt;0,"X"," ")</f>
        <v xml:space="preserve"> </v>
      </c>
      <c r="KJ73" s="1667" t="str">
        <f t="shared" ref="KJ73" si="742">IF(COUNTIF($F73:$IU76,"=11")&gt;0,"X"," ")</f>
        <v xml:space="preserve"> </v>
      </c>
      <c r="KK73" s="1685" t="str">
        <f t="shared" ref="KK73" si="743">IF(COUNTIF($F73:$IU76,"=13")&gt;0,"X"," ")</f>
        <v xml:space="preserve"> </v>
      </c>
      <c r="KL73" s="1685" t="str">
        <f t="shared" ref="KL73" si="744">IF(COUNTIF($F73:$IU76,"=14")&gt;0,"X"," ")</f>
        <v xml:space="preserve"> </v>
      </c>
      <c r="KM73" s="1685" t="str">
        <f t="shared" ref="KM73" si="745">IF(COUNTIF($F73:$IU76,"=16")&gt;0,"X"," ")</f>
        <v xml:space="preserve"> </v>
      </c>
      <c r="KN73" s="1667" t="str">
        <f t="shared" ref="KN73" si="746">IF(COUNTIF($F73:$IU76,"=22")&gt;0,"X"," ")</f>
        <v xml:space="preserve"> </v>
      </c>
      <c r="KO73" s="1664" t="str">
        <f t="shared" ref="KO73" si="747">IF(COUNTIF($F73:$IU76,"=23")&gt;0,"X"," ")</f>
        <v>X</v>
      </c>
      <c r="KP73" s="1664" t="str">
        <f t="shared" ref="KP73" si="748">IF(COUNTIF($F73:$IU76,"=24")&gt;0,"X"," ")</f>
        <v xml:space="preserve"> </v>
      </c>
      <c r="KQ73" s="1667" t="str">
        <f t="shared" ref="KQ73" si="749">IF(COUNTIF($F73:$IU76,"=25")&gt;0,"X"," ")</f>
        <v xml:space="preserve"> </v>
      </c>
      <c r="KR73" s="1667" t="str">
        <f t="shared" ref="KR73" si="750">IF(COUNTIF($F73:$IU76,"=26")&gt;0,"X"," ")</f>
        <v xml:space="preserve"> </v>
      </c>
      <c r="KS73" s="1667" t="str">
        <f t="shared" ref="KS73" si="751">IF(COUNTIF($F73:$IU76,"=31")&gt;0,"X"," ")</f>
        <v xml:space="preserve"> </v>
      </c>
      <c r="KT73" s="1667" t="str">
        <f t="shared" ref="KT73" si="752">IF(COUNTIF($F73:$IU76,"=32")&gt;0,"X"," ")</f>
        <v xml:space="preserve"> </v>
      </c>
      <c r="KU73" s="1667" t="str">
        <f t="shared" ref="KU73" si="753">IF(COUNTIF($F73:$IU76,"=34")&gt;0,"X"," ")</f>
        <v xml:space="preserve"> </v>
      </c>
      <c r="KV73" s="1667" t="str">
        <f t="shared" ref="KV73" si="754">IF(COUNTIF($F73:$IU76,"=35")&gt;0,"X"," ")</f>
        <v xml:space="preserve"> </v>
      </c>
      <c r="KW73" s="1667" t="str">
        <f t="shared" ref="KW73" si="755">IF(COUNTIF($F73:$IU76,"=36")&gt;0,"X"," ")</f>
        <v xml:space="preserve"> </v>
      </c>
      <c r="KX73" s="675"/>
      <c r="KY73" s="1693">
        <f>COUNTIF($F73:$KX76,"=34")</f>
        <v>0</v>
      </c>
      <c r="KZ73" s="104"/>
      <c r="LA73" s="1706" t="str">
        <f>IF(COUNTIF($F73:$IU76,"=H.Prus")&gt;0,"Z"," ")</f>
        <v xml:space="preserve"> </v>
      </c>
      <c r="LB73" s="1709" t="str">
        <f>IF(COUNTIF($F73:$IU76,"=M.Bojarowski")&gt;0,"Z"," ")</f>
        <v xml:space="preserve"> </v>
      </c>
      <c r="LC73" s="1706" t="str">
        <f>IF(COUNTIF($F73:$IU76,"=M.Marcinkiewicz")&gt;0,"Z"," ")</f>
        <v xml:space="preserve"> </v>
      </c>
      <c r="LD73" s="1706" t="str">
        <f>IF(COUNTIF($F73:$IU76,"=K.Cis")&gt;0,"Z"," ")</f>
        <v xml:space="preserve"> </v>
      </c>
      <c r="LE73" s="1706" t="str">
        <f>IF(COUNTIF($F73:$IU76,"=Z.Tomczykowski")&gt;0,"Z"," ")</f>
        <v xml:space="preserve"> </v>
      </c>
      <c r="LF73" s="1706" t="str">
        <f>IF(COUNTIF($F73:$IU76,"=K.Choroszko")&gt;0,"Z"," ")</f>
        <v xml:space="preserve"> </v>
      </c>
      <c r="LG73" s="1706" t="str">
        <f>IF(COUNTIF($F73:$IU76,"=T.Nosowicz")&gt;0,"Z"," ")</f>
        <v xml:space="preserve"> </v>
      </c>
      <c r="LH73" s="1706" t="str">
        <f>IF(COUNTIF($F73:$IU76,"=A.Miściur-Kaszyńska")&gt;0,"Z"," ")</f>
        <v xml:space="preserve"> </v>
      </c>
      <c r="LI73" s="1706" t="str">
        <f t="shared" ref="LI73" si="756">IF(COUNTIF($F73:$IU76,"=A.Gliwiński")&gt;0,"Z"," ")</f>
        <v xml:space="preserve"> </v>
      </c>
      <c r="LJ73" s="1706" t="str">
        <f>IF(COUNTIF($F73:$IU76,"=K.Kiejdo")&gt;0,"Z"," ")</f>
        <v xml:space="preserve"> </v>
      </c>
      <c r="LK73" s="1706" t="str">
        <f>IF(COUNTIF($F73:$IU76,"=M.Kieżun")&gt;0,"Z"," ")</f>
        <v xml:space="preserve"> </v>
      </c>
      <c r="LL73" s="1706" t="str">
        <f>IF(COUNTIF($F73:$IU76,"=I.Cymańska-Kasprzyk")&gt;0,"Z"," ")</f>
        <v xml:space="preserve"> </v>
      </c>
      <c r="LM73" s="1709" t="str">
        <f>IF(COUNTIF($F73:$IU76,"=M.Choroszko")&gt;0,"Z"," ")</f>
        <v xml:space="preserve"> </v>
      </c>
      <c r="LN73" s="1709" t="str">
        <f>IF(COUNTIF($F73:$IU76,"=M.Grzyb")&gt;0,"Z"," ")</f>
        <v xml:space="preserve"> </v>
      </c>
      <c r="LO73" s="1709" t="str">
        <f>IF(COUNTIF($F73:$IU76,"=A.Muż")&gt;0,"Z"," ")</f>
        <v xml:space="preserve"> </v>
      </c>
      <c r="LP73" s="1709" t="str">
        <f>IF(COUNTIF($F73:$IU76,"=E.Kicka")&gt;0,"Z"," ")</f>
        <v xml:space="preserve"> </v>
      </c>
      <c r="LQ73" s="1706" t="str">
        <f>IF(COUNTIF($F73:$IU76,"=M.Gregorczyk")&gt;0,"Z"," ")</f>
        <v xml:space="preserve"> </v>
      </c>
      <c r="LR73" s="1706" t="str">
        <f>IF(COUNTIF($F73:$IU76,"=M.Szonert")&gt;0,"Z"," ")</f>
        <v xml:space="preserve"> </v>
      </c>
      <c r="LS73" s="1709" t="str">
        <f>IF(COUNTIF($F73:$IU76,"=E.Ciarciński")&gt;0,"Z"," ")</f>
        <v xml:space="preserve"> </v>
      </c>
      <c r="LT73" s="1709" t="str">
        <f>IF(COUNTIF($F73:$IU76,"=M.Czajka")&gt;0,"Z"," ")</f>
        <v xml:space="preserve"> </v>
      </c>
      <c r="LU73" s="1709" t="str">
        <f t="shared" ref="LU73" si="757">IF(COUNTIF($F73:$IU76,"=J.Łukaszewicz")&gt;0,"Z"," ")</f>
        <v xml:space="preserve"> </v>
      </c>
      <c r="LV73" s="1709" t="str">
        <f>IF(COUNTIF($F73:$IU76,"=K.Piotrowicz")&gt;0,"Z"," ")</f>
        <v xml:space="preserve"> </v>
      </c>
      <c r="LW73" s="1709" t="str">
        <f>IF(COUNTIF($F73:$IU76,"=A.Tychek")&gt;0,"Z"," ")</f>
        <v xml:space="preserve"> </v>
      </c>
      <c r="LX73" s="1709" t="str">
        <f>IF(COUNTIF($F73:$IU76,"=R.Sokulski")&gt;0,"Z"," ")</f>
        <v>Z</v>
      </c>
      <c r="LY73" s="1709" t="str">
        <f>IF(COUNTIF($F73:$IU76,"=S.Piotrowska")&gt;0,"Z"," ")</f>
        <v xml:space="preserve"> </v>
      </c>
      <c r="LZ73" s="1709" t="str">
        <f>IF(COUNTIF($F73:$IU76,"=J.Gregorczuk")&gt;0,"Z"," ")</f>
        <v xml:space="preserve"> </v>
      </c>
      <c r="MA73" s="1709" t="str">
        <f>IF(COUNTIF($F73:$IU76,"=A.Marciniak")&gt;0,"Z"," ")</f>
        <v xml:space="preserve"> </v>
      </c>
      <c r="MB73" s="1709" t="str">
        <f>IF(COUNTIF($F73:$IU76,"=I.Ogulewicz")&gt;0,"Z"," ")</f>
        <v xml:space="preserve"> </v>
      </c>
      <c r="MC73" s="1709" t="str">
        <f>IF(COUNTIF($F73:$IU76,"=R.Przęczek")&gt;0,"Z"," ")</f>
        <v xml:space="preserve"> </v>
      </c>
      <c r="MD73" s="1709" t="str">
        <f>IF(COUNTIF($F73:$IU76,"=D.Ławecka-Bednarska")&gt;0,"Z"," ")</f>
        <v xml:space="preserve"> </v>
      </c>
      <c r="ME73" s="1709" t="str">
        <f>IF(COUNTIF($F73:$IU76,"=K.Nossek")&gt;0,"Z"," ")</f>
        <v xml:space="preserve"> </v>
      </c>
      <c r="MF73" s="1709" t="str">
        <f>IF(COUNTIF($F73:$IU76,"=M.Lipiński")&gt;0,"Z"," ")</f>
        <v xml:space="preserve"> </v>
      </c>
      <c r="MG73" s="1706" t="str">
        <f t="shared" ref="MG73" si="758">IF(COUNTIF($F73:$IU76,"=H.Libuda")&gt;0,"Z"," ")</f>
        <v xml:space="preserve"> </v>
      </c>
      <c r="MH73" s="1706" t="str">
        <f t="shared" ref="MH73" si="759">IF(COUNTIF($F73:$IU76,"=K.Kaczmarczyk")&gt;0,"Z"," ")</f>
        <v xml:space="preserve"> </v>
      </c>
      <c r="MI73" s="1706" t="str">
        <f t="shared" ref="MI73" si="760">IF(COUNTIF($F73:$IU76,"=K.Janowicz")&gt;0,"Z"," ")</f>
        <v xml:space="preserve"> </v>
      </c>
      <c r="MJ73" s="1706" t="str">
        <f>IF(COUNTIF($F73:$IU76,"=N.Liakh")&gt;0,"Z"," ")</f>
        <v xml:space="preserve"> </v>
      </c>
      <c r="MK73" s="1709" t="str">
        <f>IF(COUNTIF($F73:$IU76,"=J.Lubkiewicz")&gt;0,"Z"," ")</f>
        <v xml:space="preserve"> </v>
      </c>
      <c r="ML73" s="1709" t="str">
        <f>IF(COUNTIF($F73:$IU76,"=I.Świca")&gt;0,"Z"," ")</f>
        <v xml:space="preserve"> </v>
      </c>
      <c r="MM73" s="1709" t="str">
        <f>IF(COUNTIF($F73:$IU76,"=H.Libuda")&gt;0,"Z"," ")</f>
        <v xml:space="preserve"> </v>
      </c>
      <c r="MN73" s="1709" t="str">
        <f>IF(COUNTIF($F73:$IU76,"=A.Jastrzębska")&gt;0,"Z"," ")</f>
        <v xml:space="preserve"> </v>
      </c>
    </row>
    <row r="74" spans="1:352" s="7" customFormat="1" ht="9" customHeight="1" thickBot="1">
      <c r="A74" s="1700"/>
      <c r="B74" s="1701"/>
      <c r="C74" s="1701"/>
      <c r="D74" s="1701"/>
      <c r="E74" s="1702"/>
      <c r="F74" s="128" t="s">
        <v>17</v>
      </c>
      <c r="G74" s="94" t="s">
        <v>18</v>
      </c>
      <c r="H74" s="1283"/>
      <c r="I74" s="697"/>
      <c r="J74" s="1383"/>
      <c r="K74" s="128" t="s">
        <v>17</v>
      </c>
      <c r="L74" s="94" t="s">
        <v>18</v>
      </c>
      <c r="M74" s="1283"/>
      <c r="N74" s="697"/>
      <c r="O74" s="1383"/>
      <c r="P74" s="128" t="s">
        <v>17</v>
      </c>
      <c r="Q74" s="94" t="s">
        <v>18</v>
      </c>
      <c r="R74" s="1283"/>
      <c r="S74" s="697"/>
      <c r="T74" s="1383"/>
      <c r="U74" s="123" t="s">
        <v>17</v>
      </c>
      <c r="V74" s="94" t="s">
        <v>18</v>
      </c>
      <c r="W74" s="1283"/>
      <c r="X74" s="697"/>
      <c r="Y74" s="1383"/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3"/>
      <c r="AJ74" s="128" t="s">
        <v>17</v>
      </c>
      <c r="AK74" s="94" t="s">
        <v>18</v>
      </c>
      <c r="AL74" s="1283"/>
      <c r="AM74" s="697"/>
      <c r="AN74" s="1383"/>
      <c r="AO74" s="123" t="s">
        <v>17</v>
      </c>
      <c r="AP74" s="94" t="s">
        <v>18</v>
      </c>
      <c r="AQ74" s="1469"/>
      <c r="AR74" s="495"/>
      <c r="AS74" s="1385"/>
      <c r="AT74" s="128" t="s">
        <v>17</v>
      </c>
      <c r="AU74" s="94" t="s">
        <v>18</v>
      </c>
      <c r="AV74" s="1469"/>
      <c r="AW74" s="495"/>
      <c r="AX74" s="1385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1283"/>
      <c r="BG74" s="697"/>
      <c r="BH74" s="1383"/>
      <c r="BI74" s="123" t="s">
        <v>17</v>
      </c>
      <c r="BJ74" s="94" t="s">
        <v>18</v>
      </c>
      <c r="BK74" s="1283"/>
      <c r="BL74" s="697"/>
      <c r="BM74" s="1383"/>
      <c r="BN74" s="123" t="s">
        <v>17</v>
      </c>
      <c r="BO74" s="94" t="s">
        <v>18</v>
      </c>
      <c r="BP74" s="1283"/>
      <c r="BQ74" s="697"/>
      <c r="BR74" s="1383"/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5"/>
      <c r="CC74" s="123" t="s">
        <v>17</v>
      </c>
      <c r="CD74" s="94" t="s">
        <v>18</v>
      </c>
      <c r="CE74" s="1283"/>
      <c r="CF74" s="697"/>
      <c r="CG74" s="1383"/>
      <c r="CH74" s="123" t="s">
        <v>17</v>
      </c>
      <c r="CI74" s="94" t="s">
        <v>18</v>
      </c>
      <c r="CJ74" s="558"/>
      <c r="CK74" s="476"/>
      <c r="CL74" s="1385"/>
      <c r="CM74" s="128" t="s">
        <v>17</v>
      </c>
      <c r="CN74" s="94" t="s">
        <v>18</v>
      </c>
      <c r="CO74" s="1283"/>
      <c r="CP74" s="697"/>
      <c r="CQ74" s="1383"/>
      <c r="CR74" s="123" t="s">
        <v>17</v>
      </c>
      <c r="CS74" s="94" t="s">
        <v>18</v>
      </c>
      <c r="CT74" s="1283"/>
      <c r="CU74" s="697"/>
      <c r="CV74" s="1383"/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1283"/>
      <c r="DE74" s="697"/>
      <c r="DF74" s="1383"/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1283"/>
      <c r="DT74" s="697"/>
      <c r="DU74" s="1383"/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1283"/>
      <c r="ED74" s="697"/>
      <c r="EE74" s="1383"/>
      <c r="EF74" s="259" t="s">
        <v>17</v>
      </c>
      <c r="EG74" s="89" t="s">
        <v>18</v>
      </c>
      <c r="EH74" s="1283"/>
      <c r="EI74" s="697"/>
      <c r="EJ74" s="1383"/>
      <c r="EK74" s="259" t="s">
        <v>17</v>
      </c>
      <c r="EL74" s="390" t="s">
        <v>18</v>
      </c>
      <c r="EM74" s="1283"/>
      <c r="EN74" s="697"/>
      <c r="EO74" s="1383"/>
      <c r="EP74" s="259" t="s">
        <v>17</v>
      </c>
      <c r="EQ74" s="94" t="s">
        <v>18</v>
      </c>
      <c r="ER74" s="343"/>
      <c r="ES74" s="141"/>
      <c r="ET74" s="1467"/>
      <c r="EU74" s="123" t="s">
        <v>17</v>
      </c>
      <c r="EV74" s="94" t="s">
        <v>18</v>
      </c>
      <c r="EW74" s="343"/>
      <c r="EX74" s="141"/>
      <c r="EY74" s="349"/>
      <c r="EZ74" s="1342" t="s">
        <v>17</v>
      </c>
      <c r="FA74" s="1358" t="s">
        <v>18</v>
      </c>
      <c r="FB74" s="1337"/>
      <c r="FC74" s="1338"/>
      <c r="FD74" s="1641"/>
      <c r="FE74" s="1335" t="s">
        <v>17</v>
      </c>
      <c r="FF74" s="1358" t="s">
        <v>18</v>
      </c>
      <c r="FG74" s="1337"/>
      <c r="FH74" s="1340"/>
      <c r="FI74" s="1388"/>
      <c r="FJ74" s="1342" t="s">
        <v>17</v>
      </c>
      <c r="FK74" s="1358" t="s">
        <v>18</v>
      </c>
      <c r="FL74" s="1337"/>
      <c r="FM74" s="1338"/>
      <c r="FN74" s="1644"/>
      <c r="FO74" s="1342" t="s">
        <v>17</v>
      </c>
      <c r="FP74" s="1358" t="s">
        <v>18</v>
      </c>
      <c r="FQ74" s="1337"/>
      <c r="FR74" s="1338"/>
      <c r="FS74" s="1339"/>
      <c r="FT74" s="1342" t="s">
        <v>17</v>
      </c>
      <c r="FU74" s="1358" t="s">
        <v>18</v>
      </c>
      <c r="FV74" s="1337"/>
      <c r="FW74" s="1340"/>
      <c r="FX74" s="1388"/>
      <c r="FY74" s="1342" t="s">
        <v>17</v>
      </c>
      <c r="FZ74" s="1358" t="s">
        <v>18</v>
      </c>
      <c r="GA74" s="1337"/>
      <c r="GB74" s="1340"/>
      <c r="GC74" s="1339"/>
      <c r="GD74" s="1335" t="s">
        <v>17</v>
      </c>
      <c r="GE74" s="1359" t="s">
        <v>18</v>
      </c>
      <c r="GF74" s="1337"/>
      <c r="GG74" s="1340"/>
      <c r="GH74" s="1388"/>
      <c r="GI74" s="1335" t="s">
        <v>17</v>
      </c>
      <c r="GJ74" s="1359" t="s">
        <v>18</v>
      </c>
      <c r="GK74" s="1337"/>
      <c r="GL74" s="1338"/>
      <c r="GM74" s="1339"/>
      <c r="GN74" s="1342" t="s">
        <v>17</v>
      </c>
      <c r="GO74" s="1358" t="s">
        <v>18</v>
      </c>
      <c r="GP74" s="1337"/>
      <c r="GQ74" s="1340"/>
      <c r="GR74" s="1388"/>
      <c r="GS74" s="1335" t="s">
        <v>17</v>
      </c>
      <c r="GT74" s="1359" t="s">
        <v>18</v>
      </c>
      <c r="GU74" s="1337"/>
      <c r="GV74" s="1338"/>
      <c r="GW74" s="1390"/>
      <c r="GX74" s="600" t="s">
        <v>17</v>
      </c>
      <c r="GY74" s="614" t="s">
        <v>18</v>
      </c>
      <c r="GZ74" s="602"/>
      <c r="HA74" s="603"/>
      <c r="HB74" s="1393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3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8"/>
      <c r="IB74" s="128" t="s">
        <v>17</v>
      </c>
      <c r="IC74" s="94" t="s">
        <v>18</v>
      </c>
      <c r="ID74" s="498" t="s">
        <v>1502</v>
      </c>
      <c r="IE74" s="495" t="s">
        <v>545</v>
      </c>
      <c r="IF74" s="1378">
        <v>23</v>
      </c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498"/>
      <c r="IO74" s="495"/>
      <c r="IP74" s="1378"/>
      <c r="IQ74" s="825" t="s">
        <v>17</v>
      </c>
      <c r="IR74" s="834" t="s">
        <v>18</v>
      </c>
      <c r="IS74" s="498"/>
      <c r="IT74" s="495"/>
      <c r="IU74" s="1378"/>
      <c r="IV74" s="675"/>
      <c r="IW74" s="80" t="s">
        <v>17</v>
      </c>
      <c r="IX74" s="1671"/>
      <c r="IY74" s="1671"/>
      <c r="IZ74" s="1671"/>
      <c r="JA74" s="1671"/>
      <c r="JB74" s="1671"/>
      <c r="JC74" s="1671"/>
      <c r="JD74" s="1671"/>
      <c r="JE74" s="1671"/>
      <c r="JF74" s="1671"/>
      <c r="JG74" s="1671"/>
      <c r="JH74" s="1671"/>
      <c r="JI74" s="1674"/>
      <c r="JJ74" s="1677"/>
      <c r="JK74" s="1677"/>
      <c r="JL74" s="1677"/>
      <c r="JM74" s="1680"/>
      <c r="JN74" s="1683"/>
      <c r="JO74" s="1683"/>
      <c r="JP74" s="1680"/>
      <c r="JQ74" s="1680"/>
      <c r="JR74" s="1680"/>
      <c r="JS74" s="1680"/>
      <c r="JT74" s="1674"/>
      <c r="JU74" s="1674"/>
      <c r="JV74" s="1674"/>
      <c r="JW74" s="1693"/>
      <c r="JX74" s="80" t="s">
        <v>17</v>
      </c>
      <c r="JY74" s="1691"/>
      <c r="JZ74" s="1691"/>
      <c r="KA74" s="1691"/>
      <c r="KB74" s="1691"/>
      <c r="KC74" s="1691"/>
      <c r="KD74" s="1691"/>
      <c r="KE74" s="1691"/>
      <c r="KF74" s="1691"/>
      <c r="KG74" s="1691"/>
      <c r="KH74" s="1691"/>
      <c r="KI74" s="1691"/>
      <c r="KJ74" s="1668"/>
      <c r="KK74" s="1686"/>
      <c r="KL74" s="1686"/>
      <c r="KM74" s="1686"/>
      <c r="KN74" s="1668"/>
      <c r="KO74" s="1665"/>
      <c r="KP74" s="1665"/>
      <c r="KQ74" s="1668"/>
      <c r="KR74" s="1668"/>
      <c r="KS74" s="1668"/>
      <c r="KT74" s="1668"/>
      <c r="KU74" s="1668"/>
      <c r="KV74" s="1668"/>
      <c r="KW74" s="1668"/>
      <c r="KX74" s="675"/>
      <c r="KY74" s="1693"/>
      <c r="KZ74" s="105" t="s">
        <v>17</v>
      </c>
      <c r="LA74" s="1707"/>
      <c r="LB74" s="1709"/>
      <c r="LC74" s="1707"/>
      <c r="LD74" s="1707"/>
      <c r="LE74" s="1707"/>
      <c r="LF74" s="1707"/>
      <c r="LG74" s="1707"/>
      <c r="LH74" s="1707"/>
      <c r="LI74" s="1707"/>
      <c r="LJ74" s="1707"/>
      <c r="LK74" s="1707"/>
      <c r="LL74" s="1707"/>
      <c r="LM74" s="1709"/>
      <c r="LN74" s="1709"/>
      <c r="LO74" s="1709"/>
      <c r="LP74" s="1709"/>
      <c r="LQ74" s="1707"/>
      <c r="LR74" s="1707"/>
      <c r="LS74" s="1709"/>
      <c r="LT74" s="1709"/>
      <c r="LU74" s="1709"/>
      <c r="LV74" s="1709"/>
      <c r="LW74" s="1709"/>
      <c r="LX74" s="1709"/>
      <c r="LY74" s="1709"/>
      <c r="LZ74" s="1709"/>
      <c r="MA74" s="1709"/>
      <c r="MB74" s="1709"/>
      <c r="MC74" s="1709"/>
      <c r="MD74" s="1709"/>
      <c r="ME74" s="1709"/>
      <c r="MF74" s="1709"/>
      <c r="MG74" s="1707"/>
      <c r="MH74" s="1707"/>
      <c r="MI74" s="1707"/>
      <c r="MJ74" s="1707"/>
      <c r="MK74" s="1709"/>
      <c r="ML74" s="1709"/>
      <c r="MM74" s="1709"/>
      <c r="MN74" s="1709"/>
    </row>
    <row r="75" spans="1:352" s="7" customFormat="1" ht="8.1" customHeight="1" thickBot="1">
      <c r="A75" s="1700"/>
      <c r="B75" s="1701"/>
      <c r="C75" s="1701"/>
      <c r="D75" s="1701"/>
      <c r="E75" s="1702"/>
      <c r="F75" s="128"/>
      <c r="G75" s="94"/>
      <c r="H75" s="1283"/>
      <c r="I75" s="697"/>
      <c r="J75" s="1383"/>
      <c r="K75" s="128"/>
      <c r="L75" s="94"/>
      <c r="M75" s="1283"/>
      <c r="N75" s="697"/>
      <c r="O75" s="1383"/>
      <c r="P75" s="128"/>
      <c r="Q75" s="94"/>
      <c r="R75" s="1283"/>
      <c r="S75" s="697"/>
      <c r="T75" s="1383"/>
      <c r="U75" s="123"/>
      <c r="V75" s="94"/>
      <c r="W75" s="1283"/>
      <c r="X75" s="697"/>
      <c r="Y75" s="1383"/>
      <c r="Z75" s="128"/>
      <c r="AA75" s="94"/>
      <c r="AB75" s="207"/>
      <c r="AC75" s="136"/>
      <c r="AD75" s="144"/>
      <c r="AE75" s="128"/>
      <c r="AF75" s="94"/>
      <c r="AG75" s="207"/>
      <c r="AH75" s="136"/>
      <c r="AI75" s="1373"/>
      <c r="AJ75" s="128"/>
      <c r="AK75" s="94"/>
      <c r="AL75" s="1283"/>
      <c r="AM75" s="697"/>
      <c r="AN75" s="1383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1283"/>
      <c r="BG75" s="697"/>
      <c r="BH75" s="1383"/>
      <c r="BI75" s="123"/>
      <c r="BJ75" s="94"/>
      <c r="BK75" s="1283"/>
      <c r="BL75" s="697"/>
      <c r="BM75" s="1383"/>
      <c r="BN75" s="123"/>
      <c r="BO75" s="94"/>
      <c r="BP75" s="1283"/>
      <c r="BQ75" s="697"/>
      <c r="BR75" s="1383"/>
      <c r="BS75" s="123"/>
      <c r="BT75" s="94"/>
      <c r="BU75" s="207"/>
      <c r="BV75" s="136"/>
      <c r="BW75" s="349"/>
      <c r="BX75" s="401"/>
      <c r="BY75" s="411"/>
      <c r="BZ75" s="477"/>
      <c r="CA75" s="478"/>
      <c r="CB75" s="1385"/>
      <c r="CC75" s="123"/>
      <c r="CD75" s="94"/>
      <c r="CE75" s="1283"/>
      <c r="CF75" s="697"/>
      <c r="CG75" s="1383"/>
      <c r="CH75" s="123"/>
      <c r="CI75" s="94"/>
      <c r="CJ75" s="477"/>
      <c r="CK75" s="478"/>
      <c r="CL75" s="1385"/>
      <c r="CM75" s="128"/>
      <c r="CN75" s="94"/>
      <c r="CO75" s="1283"/>
      <c r="CP75" s="697"/>
      <c r="CQ75" s="1383"/>
      <c r="CR75" s="123"/>
      <c r="CS75" s="94"/>
      <c r="CT75" s="1283"/>
      <c r="CU75" s="697"/>
      <c r="CV75" s="1383"/>
      <c r="CW75" s="128"/>
      <c r="CX75" s="94"/>
      <c r="CY75" s="477"/>
      <c r="CZ75" s="478"/>
      <c r="DA75" s="1163"/>
      <c r="DB75" s="128"/>
      <c r="DC75" s="94"/>
      <c r="DD75" s="1283"/>
      <c r="DE75" s="697"/>
      <c r="DF75" s="1383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1283"/>
      <c r="DT75" s="697"/>
      <c r="DU75" s="1383"/>
      <c r="DV75" s="123"/>
      <c r="DW75" s="390"/>
      <c r="DX75" s="477"/>
      <c r="DY75" s="483"/>
      <c r="DZ75" s="144"/>
      <c r="EA75" s="128"/>
      <c r="EB75" s="94"/>
      <c r="EC75" s="1283"/>
      <c r="ED75" s="697"/>
      <c r="EE75" s="1383"/>
      <c r="EF75" s="259"/>
      <c r="EG75" s="89"/>
      <c r="EH75" s="1283"/>
      <c r="EI75" s="697"/>
      <c r="EJ75" s="1383"/>
      <c r="EK75" s="259"/>
      <c r="EL75" s="390"/>
      <c r="EM75" s="1283"/>
      <c r="EN75" s="697"/>
      <c r="EO75" s="1383"/>
      <c r="EP75" s="259"/>
      <c r="EQ75" s="94"/>
      <c r="ER75" s="238"/>
      <c r="ES75" s="141"/>
      <c r="ET75" s="349"/>
      <c r="EU75" s="123"/>
      <c r="EV75" s="94"/>
      <c r="EW75" s="238"/>
      <c r="EX75" s="1466"/>
      <c r="EY75" s="349"/>
      <c r="EZ75" s="1342"/>
      <c r="FA75" s="1358"/>
      <c r="FB75" s="1337"/>
      <c r="FC75" s="1343"/>
      <c r="FD75" s="1641"/>
      <c r="FE75" s="1335"/>
      <c r="FF75" s="1358"/>
      <c r="FG75" s="1337"/>
      <c r="FH75" s="1343"/>
      <c r="FI75" s="1388"/>
      <c r="FJ75" s="1342"/>
      <c r="FK75" s="1358"/>
      <c r="FL75" s="1337"/>
      <c r="FM75" s="1343"/>
      <c r="FN75" s="1388"/>
      <c r="FO75" s="1342"/>
      <c r="FP75" s="1358"/>
      <c r="FQ75" s="1337"/>
      <c r="FR75" s="1343"/>
      <c r="FS75" s="1339"/>
      <c r="FT75" s="1342"/>
      <c r="FU75" s="1358"/>
      <c r="FV75" s="1337"/>
      <c r="FW75" s="1343"/>
      <c r="FX75" s="1388"/>
      <c r="FY75" s="1342"/>
      <c r="FZ75" s="1358"/>
      <c r="GA75" s="1337"/>
      <c r="GB75" s="1343"/>
      <c r="GC75" s="1339"/>
      <c r="GD75" s="1335"/>
      <c r="GE75" s="1359"/>
      <c r="GF75" s="1337"/>
      <c r="GG75" s="1343"/>
      <c r="GH75" s="1388"/>
      <c r="GI75" s="1335"/>
      <c r="GJ75" s="1359"/>
      <c r="GK75" s="1337"/>
      <c r="GL75" s="1343"/>
      <c r="GM75" s="1339"/>
      <c r="GN75" s="1342"/>
      <c r="GO75" s="1358"/>
      <c r="GP75" s="1337"/>
      <c r="GQ75" s="1343"/>
      <c r="GR75" s="1388"/>
      <c r="GS75" s="1335"/>
      <c r="GT75" s="1359"/>
      <c r="GU75" s="1337"/>
      <c r="GV75" s="1343"/>
      <c r="GW75" s="1390"/>
      <c r="GX75" s="600"/>
      <c r="GY75" s="614"/>
      <c r="GZ75" s="602"/>
      <c r="HA75" s="603"/>
      <c r="HB75" s="1393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3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3"/>
      <c r="IB75" s="128"/>
      <c r="IC75" s="94"/>
      <c r="ID75" s="498"/>
      <c r="IE75" s="495"/>
      <c r="IF75" s="1383"/>
      <c r="IG75" s="123"/>
      <c r="IH75" s="94"/>
      <c r="II75" s="498"/>
      <c r="IJ75" s="495"/>
      <c r="IK75" s="144"/>
      <c r="IL75" s="128"/>
      <c r="IM75" s="94"/>
      <c r="IN75" s="498"/>
      <c r="IO75" s="495"/>
      <c r="IP75" s="1383"/>
      <c r="IQ75" s="825"/>
      <c r="IR75" s="834"/>
      <c r="IS75" s="498"/>
      <c r="IT75" s="495"/>
      <c r="IU75" s="1383"/>
      <c r="IV75" s="675"/>
      <c r="IW75" s="80"/>
      <c r="IX75" s="1671"/>
      <c r="IY75" s="1671"/>
      <c r="IZ75" s="1671"/>
      <c r="JA75" s="1671"/>
      <c r="JB75" s="1671"/>
      <c r="JC75" s="1671"/>
      <c r="JD75" s="1671"/>
      <c r="JE75" s="1671"/>
      <c r="JF75" s="1671"/>
      <c r="JG75" s="1671"/>
      <c r="JH75" s="1671"/>
      <c r="JI75" s="1674"/>
      <c r="JJ75" s="1677"/>
      <c r="JK75" s="1677"/>
      <c r="JL75" s="1677"/>
      <c r="JM75" s="1680"/>
      <c r="JN75" s="1683"/>
      <c r="JO75" s="1683"/>
      <c r="JP75" s="1680"/>
      <c r="JQ75" s="1680"/>
      <c r="JR75" s="1680"/>
      <c r="JS75" s="1680"/>
      <c r="JT75" s="1674"/>
      <c r="JU75" s="1674"/>
      <c r="JV75" s="1674"/>
      <c r="JW75" s="1693"/>
      <c r="JX75" s="80"/>
      <c r="JY75" s="1691"/>
      <c r="JZ75" s="1691"/>
      <c r="KA75" s="1691"/>
      <c r="KB75" s="1691"/>
      <c r="KC75" s="1691"/>
      <c r="KD75" s="1691"/>
      <c r="KE75" s="1691"/>
      <c r="KF75" s="1691"/>
      <c r="KG75" s="1691"/>
      <c r="KH75" s="1691"/>
      <c r="KI75" s="1691"/>
      <c r="KJ75" s="1668"/>
      <c r="KK75" s="1686"/>
      <c r="KL75" s="1686"/>
      <c r="KM75" s="1686"/>
      <c r="KN75" s="1668"/>
      <c r="KO75" s="1665"/>
      <c r="KP75" s="1665"/>
      <c r="KQ75" s="1668"/>
      <c r="KR75" s="1668"/>
      <c r="KS75" s="1668"/>
      <c r="KT75" s="1668"/>
      <c r="KU75" s="1668"/>
      <c r="KV75" s="1668"/>
      <c r="KW75" s="1668"/>
      <c r="KX75" s="675"/>
      <c r="KY75" s="1693"/>
      <c r="KZ75" s="105"/>
      <c r="LA75" s="1707"/>
      <c r="LB75" s="1709"/>
      <c r="LC75" s="1707"/>
      <c r="LD75" s="1707"/>
      <c r="LE75" s="1707"/>
      <c r="LF75" s="1707"/>
      <c r="LG75" s="1707"/>
      <c r="LH75" s="1707"/>
      <c r="LI75" s="1707"/>
      <c r="LJ75" s="1707"/>
      <c r="LK75" s="1707"/>
      <c r="LL75" s="1707"/>
      <c r="LM75" s="1709"/>
      <c r="LN75" s="1709"/>
      <c r="LO75" s="1709"/>
      <c r="LP75" s="1709"/>
      <c r="LQ75" s="1707"/>
      <c r="LR75" s="1707"/>
      <c r="LS75" s="1709"/>
      <c r="LT75" s="1709"/>
      <c r="LU75" s="1709"/>
      <c r="LV75" s="1709"/>
      <c r="LW75" s="1709"/>
      <c r="LX75" s="1709"/>
      <c r="LY75" s="1709"/>
      <c r="LZ75" s="1709"/>
      <c r="MA75" s="1709"/>
      <c r="MB75" s="1709"/>
      <c r="MC75" s="1709"/>
      <c r="MD75" s="1709"/>
      <c r="ME75" s="1709"/>
      <c r="MF75" s="1709"/>
      <c r="MG75" s="1707"/>
      <c r="MH75" s="1707"/>
      <c r="MI75" s="1707"/>
      <c r="MJ75" s="1707"/>
      <c r="MK75" s="1709"/>
      <c r="ML75" s="1709"/>
      <c r="MM75" s="1709"/>
      <c r="MN75" s="1709"/>
    </row>
    <row r="76" spans="1:352" s="7" customFormat="1" ht="8.1" customHeight="1" thickBot="1">
      <c r="A76" s="1700"/>
      <c r="B76" s="1701"/>
      <c r="C76" s="1701"/>
      <c r="D76" s="1701"/>
      <c r="E76" s="1702"/>
      <c r="F76" s="126"/>
      <c r="G76" s="95"/>
      <c r="H76" s="170"/>
      <c r="I76" s="137"/>
      <c r="J76" s="1382"/>
      <c r="K76" s="126"/>
      <c r="L76" s="95"/>
      <c r="M76" s="170"/>
      <c r="N76" s="137"/>
      <c r="O76" s="1382"/>
      <c r="P76" s="126"/>
      <c r="Q76" s="95"/>
      <c r="R76" s="170"/>
      <c r="S76" s="137"/>
      <c r="T76" s="1382"/>
      <c r="U76" s="124"/>
      <c r="V76" s="95"/>
      <c r="W76" s="170"/>
      <c r="X76" s="137"/>
      <c r="Y76" s="1382"/>
      <c r="Z76" s="126"/>
      <c r="AA76" s="95"/>
      <c r="AB76" s="208"/>
      <c r="AC76" s="137"/>
      <c r="AD76" s="145"/>
      <c r="AE76" s="126"/>
      <c r="AF76" s="95"/>
      <c r="AG76" s="208"/>
      <c r="AH76" s="137"/>
      <c r="AI76" s="1380"/>
      <c r="AJ76" s="126"/>
      <c r="AK76" s="95"/>
      <c r="AL76" s="170"/>
      <c r="AM76" s="137"/>
      <c r="AN76" s="1382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170"/>
      <c r="BG76" s="137"/>
      <c r="BH76" s="1382"/>
      <c r="BI76" s="124"/>
      <c r="BJ76" s="95"/>
      <c r="BK76" s="170"/>
      <c r="BL76" s="137"/>
      <c r="BM76" s="1382"/>
      <c r="BN76" s="124"/>
      <c r="BO76" s="95"/>
      <c r="BP76" s="170"/>
      <c r="BQ76" s="137"/>
      <c r="BR76" s="1382"/>
      <c r="BS76" s="124"/>
      <c r="BT76" s="95"/>
      <c r="BU76" s="208"/>
      <c r="BV76" s="137"/>
      <c r="BW76" s="350"/>
      <c r="BX76" s="404"/>
      <c r="BY76" s="412"/>
      <c r="BZ76" s="479"/>
      <c r="CA76" s="480"/>
      <c r="CB76" s="1386"/>
      <c r="CC76" s="124"/>
      <c r="CD76" s="95"/>
      <c r="CE76" s="170"/>
      <c r="CF76" s="137"/>
      <c r="CG76" s="1382"/>
      <c r="CH76" s="124"/>
      <c r="CI76" s="95"/>
      <c r="CJ76" s="479"/>
      <c r="CK76" s="480"/>
      <c r="CL76" s="1386"/>
      <c r="CM76" s="126"/>
      <c r="CN76" s="95"/>
      <c r="CO76" s="170"/>
      <c r="CP76" s="137"/>
      <c r="CQ76" s="1382"/>
      <c r="CR76" s="124"/>
      <c r="CS76" s="95"/>
      <c r="CT76" s="170"/>
      <c r="CU76" s="137"/>
      <c r="CV76" s="1382"/>
      <c r="CW76" s="126"/>
      <c r="CX76" s="95"/>
      <c r="CY76" s="479"/>
      <c r="CZ76" s="480"/>
      <c r="DA76" s="145"/>
      <c r="DB76" s="126"/>
      <c r="DC76" s="95"/>
      <c r="DD76" s="170"/>
      <c r="DE76" s="137"/>
      <c r="DF76" s="1382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170"/>
      <c r="DT76" s="137"/>
      <c r="DU76" s="1382"/>
      <c r="DV76" s="124"/>
      <c r="DW76" s="391"/>
      <c r="DX76" s="479"/>
      <c r="DY76" s="480"/>
      <c r="DZ76" s="145"/>
      <c r="EA76" s="126"/>
      <c r="EB76" s="95"/>
      <c r="EC76" s="170"/>
      <c r="ED76" s="137"/>
      <c r="EE76" s="1382"/>
      <c r="EF76" s="260"/>
      <c r="EG76" s="109"/>
      <c r="EH76" s="170"/>
      <c r="EI76" s="137"/>
      <c r="EJ76" s="1382"/>
      <c r="EK76" s="260"/>
      <c r="EL76" s="391"/>
      <c r="EM76" s="170"/>
      <c r="EN76" s="137"/>
      <c r="EO76" s="1382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9"/>
      <c r="FA76" s="1360"/>
      <c r="FB76" s="1642"/>
      <c r="FC76" s="1346"/>
      <c r="FD76" s="1643"/>
      <c r="FE76" s="1344"/>
      <c r="FF76" s="1360"/>
      <c r="FG76" s="1347"/>
      <c r="FH76" s="1346"/>
      <c r="FI76" s="1389"/>
      <c r="FJ76" s="1349"/>
      <c r="FK76" s="1360"/>
      <c r="FL76" s="1347"/>
      <c r="FM76" s="1346"/>
      <c r="FN76" s="1348"/>
      <c r="FO76" s="1349"/>
      <c r="FP76" s="1360"/>
      <c r="FQ76" s="1347"/>
      <c r="FR76" s="1346"/>
      <c r="FS76" s="1348"/>
      <c r="FT76" s="1349"/>
      <c r="FU76" s="1360"/>
      <c r="FV76" s="1347"/>
      <c r="FW76" s="1346"/>
      <c r="FX76" s="1389"/>
      <c r="FY76" s="1349"/>
      <c r="FZ76" s="1360"/>
      <c r="GA76" s="1347"/>
      <c r="GB76" s="1346"/>
      <c r="GC76" s="1348"/>
      <c r="GD76" s="1344"/>
      <c r="GE76" s="1361"/>
      <c r="GF76" s="1347"/>
      <c r="GG76" s="1346"/>
      <c r="GH76" s="1389"/>
      <c r="GI76" s="1344"/>
      <c r="GJ76" s="1361"/>
      <c r="GK76" s="1347"/>
      <c r="GL76" s="1346"/>
      <c r="GM76" s="1348"/>
      <c r="GN76" s="1349"/>
      <c r="GO76" s="1360"/>
      <c r="GP76" s="1347"/>
      <c r="GQ76" s="1346"/>
      <c r="GR76" s="1389"/>
      <c r="GS76" s="1344"/>
      <c r="GT76" s="1361"/>
      <c r="GU76" s="1347"/>
      <c r="GV76" s="1346"/>
      <c r="GW76" s="1389"/>
      <c r="GX76" s="605"/>
      <c r="GY76" s="615"/>
      <c r="GZ76" s="607"/>
      <c r="HA76" s="607"/>
      <c r="HB76" s="1394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4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5"/>
      <c r="IB76" s="126"/>
      <c r="IC76" s="95"/>
      <c r="ID76" s="499"/>
      <c r="IE76" s="499"/>
      <c r="IF76" s="1395"/>
      <c r="IG76" s="124"/>
      <c r="IH76" s="95"/>
      <c r="II76" s="499"/>
      <c r="IJ76" s="499"/>
      <c r="IK76" s="145"/>
      <c r="IL76" s="126"/>
      <c r="IM76" s="95"/>
      <c r="IN76" s="499"/>
      <c r="IO76" s="499"/>
      <c r="IP76" s="1395"/>
      <c r="IQ76" s="827"/>
      <c r="IR76" s="835"/>
      <c r="IS76" s="499"/>
      <c r="IT76" s="499"/>
      <c r="IU76" s="1395"/>
      <c r="IV76" s="675"/>
      <c r="IW76" s="81"/>
      <c r="IX76" s="1672"/>
      <c r="IY76" s="1672"/>
      <c r="IZ76" s="1672"/>
      <c r="JA76" s="1672"/>
      <c r="JB76" s="1672"/>
      <c r="JC76" s="1672"/>
      <c r="JD76" s="1672"/>
      <c r="JE76" s="1672"/>
      <c r="JF76" s="1672"/>
      <c r="JG76" s="1672"/>
      <c r="JH76" s="1672"/>
      <c r="JI76" s="1675"/>
      <c r="JJ76" s="1678"/>
      <c r="JK76" s="1678"/>
      <c r="JL76" s="1678"/>
      <c r="JM76" s="1681"/>
      <c r="JN76" s="1684"/>
      <c r="JO76" s="1684"/>
      <c r="JP76" s="1681"/>
      <c r="JQ76" s="1681"/>
      <c r="JR76" s="1681"/>
      <c r="JS76" s="1681"/>
      <c r="JT76" s="1675"/>
      <c r="JU76" s="1675"/>
      <c r="JV76" s="1675"/>
      <c r="JW76" s="1693"/>
      <c r="JX76" s="81"/>
      <c r="JY76" s="1692"/>
      <c r="JZ76" s="1692"/>
      <c r="KA76" s="1692"/>
      <c r="KB76" s="1692"/>
      <c r="KC76" s="1692"/>
      <c r="KD76" s="1692"/>
      <c r="KE76" s="1692"/>
      <c r="KF76" s="1692"/>
      <c r="KG76" s="1692"/>
      <c r="KH76" s="1692"/>
      <c r="KI76" s="1692"/>
      <c r="KJ76" s="1669"/>
      <c r="KK76" s="1687"/>
      <c r="KL76" s="1687"/>
      <c r="KM76" s="1687"/>
      <c r="KN76" s="1669"/>
      <c r="KO76" s="1666"/>
      <c r="KP76" s="1666"/>
      <c r="KQ76" s="1669"/>
      <c r="KR76" s="1669"/>
      <c r="KS76" s="1669"/>
      <c r="KT76" s="1669"/>
      <c r="KU76" s="1669"/>
      <c r="KV76" s="1669"/>
      <c r="KW76" s="1669"/>
      <c r="KX76" s="675"/>
      <c r="KY76" s="1693"/>
      <c r="KZ76" s="106"/>
      <c r="LA76" s="1708"/>
      <c r="LB76" s="1709"/>
      <c r="LC76" s="1708"/>
      <c r="LD76" s="1708"/>
      <c r="LE76" s="1708"/>
      <c r="LF76" s="1708"/>
      <c r="LG76" s="1708"/>
      <c r="LH76" s="1708"/>
      <c r="LI76" s="1708"/>
      <c r="LJ76" s="1708"/>
      <c r="LK76" s="1708"/>
      <c r="LL76" s="1708"/>
      <c r="LM76" s="1709"/>
      <c r="LN76" s="1709"/>
      <c r="LO76" s="1709"/>
      <c r="LP76" s="1709"/>
      <c r="LQ76" s="1708"/>
      <c r="LR76" s="1708"/>
      <c r="LS76" s="1709"/>
      <c r="LT76" s="1709"/>
      <c r="LU76" s="1709"/>
      <c r="LV76" s="1709"/>
      <c r="LW76" s="1709"/>
      <c r="LX76" s="1709"/>
      <c r="LY76" s="1709"/>
      <c r="LZ76" s="1709"/>
      <c r="MA76" s="1709"/>
      <c r="MB76" s="1709"/>
      <c r="MC76" s="1709"/>
      <c r="MD76" s="1709"/>
      <c r="ME76" s="1709"/>
      <c r="MF76" s="1709"/>
      <c r="MG76" s="1708"/>
      <c r="MH76" s="1708"/>
      <c r="MI76" s="1708"/>
      <c r="MJ76" s="1708"/>
      <c r="MK76" s="1709"/>
      <c r="ML76" s="1709"/>
      <c r="MM76" s="1709"/>
      <c r="MN76" s="1709"/>
    </row>
    <row r="77" spans="1:352" s="7" customFormat="1" ht="8.1" customHeight="1" thickBot="1">
      <c r="A77" s="1700"/>
      <c r="B77" s="1701"/>
      <c r="C77" s="1701"/>
      <c r="D77" s="1701"/>
      <c r="E77" s="1702"/>
      <c r="F77" s="127"/>
      <c r="G77" s="88"/>
      <c r="H77" s="1282"/>
      <c r="I77" s="695"/>
      <c r="J77" s="1381"/>
      <c r="K77" s="127"/>
      <c r="L77" s="88"/>
      <c r="M77" s="1282"/>
      <c r="N77" s="695"/>
      <c r="O77" s="1381"/>
      <c r="P77" s="127"/>
      <c r="Q77" s="88"/>
      <c r="R77" s="1282"/>
      <c r="S77" s="695"/>
      <c r="T77" s="1381"/>
      <c r="U77" s="122"/>
      <c r="V77" s="88"/>
      <c r="W77" s="1282"/>
      <c r="X77" s="695"/>
      <c r="Y77" s="1381"/>
      <c r="Z77" s="127"/>
      <c r="AA77" s="88"/>
      <c r="AB77" s="205"/>
      <c r="AC77" s="135"/>
      <c r="AD77" s="143"/>
      <c r="AE77" s="127"/>
      <c r="AF77" s="88"/>
      <c r="AG77" s="205"/>
      <c r="AH77" s="135"/>
      <c r="AI77" s="1379"/>
      <c r="AJ77" s="127"/>
      <c r="AK77" s="88"/>
      <c r="AL77" s="1282"/>
      <c r="AM77" s="695"/>
      <c r="AN77" s="1381"/>
      <c r="AO77" s="122"/>
      <c r="AP77" s="88"/>
      <c r="AQ77" s="1468"/>
      <c r="AR77" s="695"/>
      <c r="AS77" s="397"/>
      <c r="AT77" s="127"/>
      <c r="AU77" s="88"/>
      <c r="AV77" s="1468"/>
      <c r="AW77" s="695"/>
      <c r="AX77" s="397"/>
      <c r="AY77" s="127"/>
      <c r="AZ77" s="88"/>
      <c r="BA77" s="429"/>
      <c r="BB77" s="209"/>
      <c r="BC77" s="143"/>
      <c r="BD77" s="122"/>
      <c r="BE77" s="88"/>
      <c r="BF77" s="1282"/>
      <c r="BG77" s="695"/>
      <c r="BH77" s="1381"/>
      <c r="BI77" s="122"/>
      <c r="BJ77" s="88"/>
      <c r="BK77" s="1282"/>
      <c r="BL77" s="695"/>
      <c r="BM77" s="1381"/>
      <c r="BN77" s="122"/>
      <c r="BO77" s="88"/>
      <c r="BP77" s="1282"/>
      <c r="BQ77" s="695"/>
      <c r="BR77" s="1381"/>
      <c r="BS77" s="122"/>
      <c r="BT77" s="88"/>
      <c r="BU77" s="205"/>
      <c r="BV77" s="135"/>
      <c r="BW77" s="348"/>
      <c r="BX77" s="398"/>
      <c r="BY77" s="399"/>
      <c r="BZ77" s="396"/>
      <c r="CA77" s="481"/>
      <c r="CB77" s="1384"/>
      <c r="CC77" s="122"/>
      <c r="CD77" s="88"/>
      <c r="CE77" s="1282"/>
      <c r="CF77" s="695"/>
      <c r="CG77" s="1381"/>
      <c r="CH77" s="122"/>
      <c r="CI77" s="88"/>
      <c r="CJ77" s="396"/>
      <c r="CK77" s="481"/>
      <c r="CL77" s="1384"/>
      <c r="CM77" s="127"/>
      <c r="CN77" s="88"/>
      <c r="CO77" s="1282"/>
      <c r="CP77" s="695"/>
      <c r="CQ77" s="1381"/>
      <c r="CR77" s="122"/>
      <c r="CS77" s="88"/>
      <c r="CT77" s="1282"/>
      <c r="CU77" s="695"/>
      <c r="CV77" s="1381"/>
      <c r="CW77" s="127"/>
      <c r="CX77" s="88"/>
      <c r="CY77" s="396"/>
      <c r="CZ77" s="481"/>
      <c r="DA77" s="143"/>
      <c r="DB77" s="127"/>
      <c r="DC77" s="88"/>
      <c r="DD77" s="1282"/>
      <c r="DE77" s="695"/>
      <c r="DF77" s="1381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1282"/>
      <c r="DT77" s="695"/>
      <c r="DU77" s="1381"/>
      <c r="DV77" s="122"/>
      <c r="DW77" s="110"/>
      <c r="DX77" s="396"/>
      <c r="DY77" s="481"/>
      <c r="DZ77" s="143"/>
      <c r="EA77" s="127"/>
      <c r="EB77" s="88"/>
      <c r="EC77" s="1282"/>
      <c r="ED77" s="695"/>
      <c r="EE77" s="1381"/>
      <c r="EF77" s="258"/>
      <c r="EG77" s="110"/>
      <c r="EH77" s="1282"/>
      <c r="EI77" s="695"/>
      <c r="EJ77" s="1381"/>
      <c r="EK77" s="258"/>
      <c r="EL77" s="110"/>
      <c r="EM77" s="1282"/>
      <c r="EN77" s="695"/>
      <c r="EO77" s="1381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4"/>
      <c r="FA77" s="1327"/>
      <c r="FB77" s="1328"/>
      <c r="FC77" s="1329"/>
      <c r="FD77" s="1640"/>
      <c r="FE77" s="1326"/>
      <c r="FF77" s="1327"/>
      <c r="FG77" s="1328"/>
      <c r="FH77" s="1329"/>
      <c r="FI77" s="1387"/>
      <c r="FJ77" s="1334"/>
      <c r="FK77" s="1327"/>
      <c r="FL77" s="1328"/>
      <c r="FM77" s="1329"/>
      <c r="FN77" s="1331"/>
      <c r="FO77" s="1334"/>
      <c r="FP77" s="1327"/>
      <c r="FQ77" s="1328"/>
      <c r="FR77" s="1329"/>
      <c r="FS77" s="1331"/>
      <c r="FT77" s="1334"/>
      <c r="FU77" s="1327"/>
      <c r="FV77" s="1328"/>
      <c r="FW77" s="1329"/>
      <c r="FX77" s="1387"/>
      <c r="FY77" s="1334"/>
      <c r="FZ77" s="1327"/>
      <c r="GA77" s="1328"/>
      <c r="GB77" s="1329"/>
      <c r="GC77" s="1331"/>
      <c r="GD77" s="1326"/>
      <c r="GE77" s="1333"/>
      <c r="GF77" s="1328"/>
      <c r="GG77" s="1329"/>
      <c r="GH77" s="1387"/>
      <c r="GI77" s="1326"/>
      <c r="GJ77" s="1333"/>
      <c r="GK77" s="1328"/>
      <c r="GL77" s="1329"/>
      <c r="GM77" s="1331"/>
      <c r="GN77" s="1334"/>
      <c r="GO77" s="1327"/>
      <c r="GP77" s="1328"/>
      <c r="GQ77" s="1329"/>
      <c r="GR77" s="1387"/>
      <c r="GS77" s="1326"/>
      <c r="GT77" s="1333"/>
      <c r="GU77" s="1328"/>
      <c r="GV77" s="1329"/>
      <c r="GW77" s="1391"/>
      <c r="GX77" s="595"/>
      <c r="GY77" s="596"/>
      <c r="GZ77" s="597"/>
      <c r="HA77" s="598"/>
      <c r="HB77" s="1392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2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81"/>
      <c r="IB77" s="127"/>
      <c r="IC77" s="88"/>
      <c r="ID77" s="496"/>
      <c r="IE77" s="497"/>
      <c r="IF77" s="1381"/>
      <c r="IG77" s="122"/>
      <c r="IH77" s="88"/>
      <c r="II77" s="496"/>
      <c r="IJ77" s="497"/>
      <c r="IK77" s="143"/>
      <c r="IL77" s="127"/>
      <c r="IM77" s="88"/>
      <c r="IN77" s="496"/>
      <c r="IO77" s="497"/>
      <c r="IP77" s="1381"/>
      <c r="IQ77" s="823"/>
      <c r="IR77" s="824"/>
      <c r="IS77" s="496"/>
      <c r="IT77" s="497"/>
      <c r="IU77" s="1381"/>
      <c r="IV77" s="675"/>
      <c r="IW77" s="79"/>
      <c r="IX77" s="1670">
        <f t="shared" ref="IX77" si="761">COUNTIF($F77:$IU80,"=CSB 13")</f>
        <v>0</v>
      </c>
      <c r="IY77" s="1670">
        <f t="shared" ref="IY77" si="762">COUNTIF($F77:$IU80,"=CSB 16")</f>
        <v>0</v>
      </c>
      <c r="IZ77" s="1670">
        <f t="shared" ref="IZ77" si="763">COUNTIF($F77:$IU80,"=CSB 24")</f>
        <v>0</v>
      </c>
      <c r="JA77" s="1670">
        <f t="shared" ref="JA77" si="764">COUNTIF($F77:$IU80,"=CSB 23")</f>
        <v>0</v>
      </c>
      <c r="JB77" s="1670">
        <f t="shared" ref="JB77" si="765">COUNTIF($F77:$IU80,"=CSB 3")</f>
        <v>0</v>
      </c>
      <c r="JC77" s="1670">
        <f t="shared" ref="JC77" si="766">COUNTIF($F77:$IU80,"=CSB 4")</f>
        <v>0</v>
      </c>
      <c r="JD77" s="1670">
        <f t="shared" ref="JD77" si="767">COUNTIF($F77:$IU80,"=CSB 5")</f>
        <v>0</v>
      </c>
      <c r="JE77" s="1670">
        <f t="shared" ref="JE77" si="768">COUNTIF($F77:$IU80,"=CSB 28")</f>
        <v>0</v>
      </c>
      <c r="JF77" s="1670">
        <f t="shared" si="530"/>
        <v>0</v>
      </c>
      <c r="JG77" s="1670">
        <f t="shared" si="531"/>
        <v>0</v>
      </c>
      <c r="JH77" s="1670">
        <f t="shared" si="532"/>
        <v>0</v>
      </c>
      <c r="JI77" s="1673">
        <f t="shared" si="533"/>
        <v>0</v>
      </c>
      <c r="JJ77" s="1676">
        <f t="shared" si="534"/>
        <v>0</v>
      </c>
      <c r="JK77" s="1676">
        <f t="shared" si="535"/>
        <v>0</v>
      </c>
      <c r="JL77" s="1676">
        <f t="shared" si="536"/>
        <v>0</v>
      </c>
      <c r="JM77" s="1679">
        <f t="shared" si="537"/>
        <v>0</v>
      </c>
      <c r="JN77" s="1682">
        <f t="shared" si="538"/>
        <v>1</v>
      </c>
      <c r="JO77" s="1682">
        <f t="shared" si="539"/>
        <v>0</v>
      </c>
      <c r="JP77" s="1679">
        <f t="shared" si="540"/>
        <v>0</v>
      </c>
      <c r="JQ77" s="1679">
        <f t="shared" si="541"/>
        <v>0</v>
      </c>
      <c r="JR77" s="1679">
        <f t="shared" si="542"/>
        <v>0</v>
      </c>
      <c r="JS77" s="1679">
        <f t="shared" si="543"/>
        <v>0</v>
      </c>
      <c r="JT77" s="1673">
        <f t="shared" si="544"/>
        <v>0</v>
      </c>
      <c r="JU77" s="1673">
        <f t="shared" si="545"/>
        <v>0</v>
      </c>
      <c r="JV77" s="1673">
        <f t="shared" si="546"/>
        <v>0</v>
      </c>
      <c r="JW77" s="1693">
        <f>COUNTIF($F77:$JO80,"=34")</f>
        <v>0</v>
      </c>
      <c r="JX77" s="79"/>
      <c r="JY77" s="1690" t="str">
        <f t="shared" ref="JY77" si="769">IF(COUNTIF($F77:$IU80,"=CSB 13")&gt;0,"X"," ")</f>
        <v xml:space="preserve"> </v>
      </c>
      <c r="JZ77" s="1690" t="str">
        <f t="shared" ref="JZ77" si="770">IF(COUNTIF($F77:$IU80,"=CSB 16")&gt;0,"X"," ")</f>
        <v xml:space="preserve"> </v>
      </c>
      <c r="KA77" s="1690" t="str">
        <f t="shared" ref="KA77" si="771">IF(COUNTIF($F77:$IU80,"=CSB 24")&gt;0,"X"," ")</f>
        <v xml:space="preserve"> </v>
      </c>
      <c r="KB77" s="1690" t="str">
        <f t="shared" si="515"/>
        <v xml:space="preserve"> </v>
      </c>
      <c r="KC77" s="1690" t="str">
        <f t="shared" ref="KC77" si="772">IF(COUNTIF($F77:$IU80,"=CSB 3")&gt;0,"X"," ")</f>
        <v xml:space="preserve"> </v>
      </c>
      <c r="KD77" s="1690" t="str">
        <f t="shared" ref="KD77" si="773">IF(COUNTIF($F77:$IU80,"=CSB 4")&gt;0,"X"," ")</f>
        <v xml:space="preserve"> </v>
      </c>
      <c r="KE77" s="1690" t="str">
        <f t="shared" ref="KE77" si="774">IF(COUNTIF($F77:$IU80,"=CSB 5")&gt;0,"X"," ")</f>
        <v xml:space="preserve"> </v>
      </c>
      <c r="KF77" s="1690" t="str">
        <f t="shared" ref="KF77" si="775">IF(COUNTIF($F77:$IU80,"=CSB 28")&gt;0,"X"," ")</f>
        <v xml:space="preserve"> </v>
      </c>
      <c r="KG77" s="1690" t="str">
        <f t="shared" ref="KG77" si="776">IF(COUNTIF($F77:$IU80,"=B1")&gt;0,"X"," ")</f>
        <v xml:space="preserve"> </v>
      </c>
      <c r="KH77" s="1690" t="str">
        <f t="shared" ref="KH77" si="777">IF(COUNTIF($F77:$IU80,"=B2")&gt;0,"X"," ")</f>
        <v xml:space="preserve"> </v>
      </c>
      <c r="KI77" s="1690" t="str">
        <f t="shared" ref="KI77" si="778">IF(COUNTIF($F77:$IU80,"=B4")&gt;0,"X"," ")</f>
        <v xml:space="preserve"> </v>
      </c>
      <c r="KJ77" s="1667" t="str">
        <f t="shared" ref="KJ77" si="779">IF(COUNTIF($F77:$IU80,"=11")&gt;0,"X"," ")</f>
        <v xml:space="preserve"> </v>
      </c>
      <c r="KK77" s="1685" t="str">
        <f t="shared" ref="KK77" si="780">IF(COUNTIF($F77:$IU80,"=13")&gt;0,"X"," ")</f>
        <v xml:space="preserve"> </v>
      </c>
      <c r="KL77" s="1685" t="str">
        <f t="shared" ref="KL77" si="781">IF(COUNTIF($F77:$IU80,"=14")&gt;0,"X"," ")</f>
        <v xml:space="preserve"> </v>
      </c>
      <c r="KM77" s="1685" t="str">
        <f t="shared" ref="KM77" si="782">IF(COUNTIF($F77:$IU80,"=16")&gt;0,"X"," ")</f>
        <v xml:space="preserve"> </v>
      </c>
      <c r="KN77" s="1667" t="str">
        <f t="shared" ref="KN77" si="783">IF(COUNTIF($F77:$IU80,"=22")&gt;0,"X"," ")</f>
        <v xml:space="preserve"> </v>
      </c>
      <c r="KO77" s="1664" t="str">
        <f t="shared" ref="KO77" si="784">IF(COUNTIF($F77:$IU80,"=23")&gt;0,"X"," ")</f>
        <v>X</v>
      </c>
      <c r="KP77" s="1664" t="str">
        <f t="shared" ref="KP77" si="785">IF(COUNTIF($F77:$IU80,"=24")&gt;0,"X"," ")</f>
        <v xml:space="preserve"> </v>
      </c>
      <c r="KQ77" s="1667" t="str">
        <f t="shared" ref="KQ77" si="786">IF(COUNTIF($F77:$IU80,"=25")&gt;0,"X"," ")</f>
        <v xml:space="preserve"> </v>
      </c>
      <c r="KR77" s="1667" t="str">
        <f t="shared" ref="KR77" si="787">IF(COUNTIF($F77:$IU80,"=26")&gt;0,"X"," ")</f>
        <v xml:space="preserve"> </v>
      </c>
      <c r="KS77" s="1667" t="str">
        <f t="shared" ref="KS77" si="788">IF(COUNTIF($F77:$IU80,"=31")&gt;0,"X"," ")</f>
        <v xml:space="preserve"> </v>
      </c>
      <c r="KT77" s="1667" t="str">
        <f t="shared" ref="KT77" si="789">IF(COUNTIF($F77:$IU80,"=32")&gt;0,"X"," ")</f>
        <v xml:space="preserve"> </v>
      </c>
      <c r="KU77" s="1667" t="str">
        <f t="shared" ref="KU77" si="790">IF(COUNTIF($F77:$IU80,"=34")&gt;0,"X"," ")</f>
        <v xml:space="preserve"> </v>
      </c>
      <c r="KV77" s="1667" t="str">
        <f t="shared" ref="KV77" si="791">IF(COUNTIF($F77:$IU80,"=35")&gt;0,"X"," ")</f>
        <v xml:space="preserve"> </v>
      </c>
      <c r="KW77" s="1667" t="str">
        <f t="shared" ref="KW77" si="792">IF(COUNTIF($F77:$IU80,"=36")&gt;0,"X"," ")</f>
        <v xml:space="preserve"> </v>
      </c>
      <c r="KX77" s="675"/>
      <c r="KY77" s="1693">
        <f>COUNTIF($F77:$KX80,"=34")</f>
        <v>0</v>
      </c>
      <c r="KZ77" s="104"/>
      <c r="LA77" s="1706" t="str">
        <f>IF(COUNTIF($F77:$IU80,"=H.Prus")&gt;0,"Z"," ")</f>
        <v xml:space="preserve"> </v>
      </c>
      <c r="LB77" s="1709" t="str">
        <f>IF(COUNTIF($F77:$IU80,"=M.Bojarowski")&gt;0,"Z"," ")</f>
        <v xml:space="preserve"> </v>
      </c>
      <c r="LC77" s="1706" t="str">
        <f>IF(COUNTIF($F77:$IU80,"=M.Marcinkiewicz")&gt;0,"Z"," ")</f>
        <v xml:space="preserve"> </v>
      </c>
      <c r="LD77" s="1706" t="str">
        <f>IF(COUNTIF($F77:$IU80,"=K.Cis")&gt;0,"Z"," ")</f>
        <v xml:space="preserve"> </v>
      </c>
      <c r="LE77" s="1706" t="str">
        <f>IF(COUNTIF($F77:$IU80,"=Z.Tomczykowski")&gt;0,"Z"," ")</f>
        <v xml:space="preserve"> </v>
      </c>
      <c r="LF77" s="1706" t="str">
        <f>IF(COUNTIF($F77:$IU80,"=K.Choroszko")&gt;0,"Z"," ")</f>
        <v xml:space="preserve"> </v>
      </c>
      <c r="LG77" s="1706" t="str">
        <f>IF(COUNTIF($F77:$IU80,"=T.Nosowicz")&gt;0,"Z"," ")</f>
        <v xml:space="preserve"> </v>
      </c>
      <c r="LH77" s="1706" t="str">
        <f>IF(COUNTIF($F77:$IU80,"=A.Miściur-Kaszyńska")&gt;0,"Z"," ")</f>
        <v xml:space="preserve"> </v>
      </c>
      <c r="LI77" s="1706" t="str">
        <f t="shared" ref="LI77" si="793">IF(COUNTIF($F77:$IU80,"=A.Gliwiński")&gt;0,"Z"," ")</f>
        <v xml:space="preserve"> </v>
      </c>
      <c r="LJ77" s="1706" t="str">
        <f>IF(COUNTIF($F77:$IU80,"=K.Kiejdo")&gt;0,"Z"," ")</f>
        <v xml:space="preserve"> </v>
      </c>
      <c r="LK77" s="1706" t="str">
        <f>IF(COUNTIF($F77:$IU80,"=M.Kieżun")&gt;0,"Z"," ")</f>
        <v xml:space="preserve"> </v>
      </c>
      <c r="LL77" s="1706" t="str">
        <f>IF(COUNTIF($F77:$IU80,"=I.Cymańska-Kasprzyk")&gt;0,"Z"," ")</f>
        <v xml:space="preserve"> </v>
      </c>
      <c r="LM77" s="1709" t="str">
        <f>IF(COUNTIF($F77:$IU80,"=M.Choroszko")&gt;0,"Z"," ")</f>
        <v xml:space="preserve"> </v>
      </c>
      <c r="LN77" s="1709" t="str">
        <f>IF(COUNTIF($F77:$IU80,"=M.Grzyb")&gt;0,"Z"," ")</f>
        <v xml:space="preserve"> </v>
      </c>
      <c r="LO77" s="1709" t="str">
        <f>IF(COUNTIF($F77:$IU80,"=A.Muż")&gt;0,"Z"," ")</f>
        <v xml:space="preserve"> </v>
      </c>
      <c r="LP77" s="1709" t="str">
        <f>IF(COUNTIF($F77:$IU80,"=E.Kicka")&gt;0,"Z"," ")</f>
        <v xml:space="preserve"> </v>
      </c>
      <c r="LQ77" s="1706" t="str">
        <f>IF(COUNTIF($F77:$IU80,"=M.Gregorczyk")&gt;0,"Z"," ")</f>
        <v xml:space="preserve"> </v>
      </c>
      <c r="LR77" s="1706" t="str">
        <f>IF(COUNTIF($F77:$IU80,"=M.Szonert")&gt;0,"Z"," ")</f>
        <v xml:space="preserve"> </v>
      </c>
      <c r="LS77" s="1709" t="str">
        <f>IF(COUNTIF($F77:$IU80,"=E.Ciarciński")&gt;0,"Z"," ")</f>
        <v xml:space="preserve"> </v>
      </c>
      <c r="LT77" s="1709" t="str">
        <f>IF(COUNTIF($F77:$IU80,"=M.Czajka")&gt;0,"Z"," ")</f>
        <v xml:space="preserve"> </v>
      </c>
      <c r="LU77" s="1709" t="str">
        <f t="shared" ref="LU77" si="794">IF(COUNTIF($F77:$IU80,"=J.Łukaszewicz")&gt;0,"Z"," ")</f>
        <v xml:space="preserve"> </v>
      </c>
      <c r="LV77" s="1709" t="str">
        <f>IF(COUNTIF($F77:$IU80,"=K.Piotrowicz")&gt;0,"Z"," ")</f>
        <v xml:space="preserve"> </v>
      </c>
      <c r="LW77" s="1709" t="str">
        <f>IF(COUNTIF($F77:$IU80,"=A.Tychek")&gt;0,"Z"," ")</f>
        <v xml:space="preserve"> </v>
      </c>
      <c r="LX77" s="1709" t="str">
        <f>IF(COUNTIF($F77:$IU80,"=R.Sokulski")&gt;0,"Z"," ")</f>
        <v>Z</v>
      </c>
      <c r="LY77" s="1709" t="str">
        <f>IF(COUNTIF($F77:$IU80,"=S.Piotrowska")&gt;0,"Z"," ")</f>
        <v xml:space="preserve"> </v>
      </c>
      <c r="LZ77" s="1709" t="str">
        <f>IF(COUNTIF($F77:$IU80,"=J.Gregorczuk")&gt;0,"Z"," ")</f>
        <v xml:space="preserve"> </v>
      </c>
      <c r="MA77" s="1709" t="str">
        <f>IF(COUNTIF($F77:$IU80,"=A.Marciniak")&gt;0,"Z"," ")</f>
        <v xml:space="preserve"> </v>
      </c>
      <c r="MB77" s="1709" t="str">
        <f>IF(COUNTIF($F77:$IU80,"=I.Ogulewicz")&gt;0,"Z"," ")</f>
        <v xml:space="preserve"> </v>
      </c>
      <c r="MC77" s="1709" t="str">
        <f>IF(COUNTIF($F77:$IU80,"=R.Przęczek")&gt;0,"Z"," ")</f>
        <v xml:space="preserve"> </v>
      </c>
      <c r="MD77" s="1709" t="str">
        <f>IF(COUNTIF($F77:$IU80,"=D.Ławecka-Bednarska")&gt;0,"Z"," ")</f>
        <v xml:space="preserve"> </v>
      </c>
      <c r="ME77" s="1709" t="str">
        <f>IF(COUNTIF($F77:$IU80,"=K.Nossek")&gt;0,"Z"," ")</f>
        <v xml:space="preserve"> </v>
      </c>
      <c r="MF77" s="1709" t="str">
        <f>IF(COUNTIF($F77:$IU80,"=M.Lipiński")&gt;0,"Z"," ")</f>
        <v xml:space="preserve"> </v>
      </c>
      <c r="MG77" s="1706" t="str">
        <f t="shared" ref="MG77" si="795">IF(COUNTIF($F77:$IU80,"=H.Libuda")&gt;0,"Z"," ")</f>
        <v xml:space="preserve"> </v>
      </c>
      <c r="MH77" s="1706" t="str">
        <f t="shared" ref="MH77" si="796">IF(COUNTIF($F77:$IU80,"=K.Kaczmarczyk")&gt;0,"Z"," ")</f>
        <v xml:space="preserve"> </v>
      </c>
      <c r="MI77" s="1706" t="str">
        <f t="shared" ref="MI77" si="797">IF(COUNTIF($F77:$IU80,"=K.Janowicz")&gt;0,"Z"," ")</f>
        <v xml:space="preserve"> </v>
      </c>
      <c r="MJ77" s="1706" t="str">
        <f>IF(COUNTIF($F77:$IU80,"=N.Liakh")&gt;0,"Z"," ")</f>
        <v xml:space="preserve"> </v>
      </c>
      <c r="MK77" s="1709" t="str">
        <f>IF(COUNTIF($F77:$IU80,"=J.Lubkiewicz")&gt;0,"Z"," ")</f>
        <v xml:space="preserve"> </v>
      </c>
      <c r="ML77" s="1709" t="str">
        <f>IF(COUNTIF($F77:$IU80,"=I.Świca")&gt;0,"Z"," ")</f>
        <v xml:space="preserve"> </v>
      </c>
      <c r="MM77" s="1709" t="str">
        <f>IF(COUNTIF($F77:$IU80,"=H.Libuda")&gt;0,"Z"," ")</f>
        <v xml:space="preserve"> </v>
      </c>
      <c r="MN77" s="1709" t="str">
        <f>IF(COUNTIF($F77:$IU80,"=A.Jastrzębska")&gt;0,"Z"," ")</f>
        <v xml:space="preserve"> </v>
      </c>
    </row>
    <row r="78" spans="1:352" s="7" customFormat="1" ht="8.1" customHeight="1" thickBot="1">
      <c r="A78" s="1700"/>
      <c r="B78" s="1701"/>
      <c r="C78" s="1701"/>
      <c r="D78" s="1701"/>
      <c r="E78" s="1702"/>
      <c r="F78" s="128" t="s">
        <v>19</v>
      </c>
      <c r="G78" s="89" t="s">
        <v>20</v>
      </c>
      <c r="H78" s="1283"/>
      <c r="I78" s="697"/>
      <c r="J78" s="1383"/>
      <c r="K78" s="128" t="s">
        <v>19</v>
      </c>
      <c r="L78" s="89" t="s">
        <v>20</v>
      </c>
      <c r="M78" s="1283"/>
      <c r="N78" s="697"/>
      <c r="O78" s="1383"/>
      <c r="P78" s="128" t="s">
        <v>19</v>
      </c>
      <c r="Q78" s="89" t="s">
        <v>20</v>
      </c>
      <c r="R78" s="1283"/>
      <c r="S78" s="697"/>
      <c r="T78" s="1383"/>
      <c r="U78" s="123" t="s">
        <v>19</v>
      </c>
      <c r="V78" s="89" t="s">
        <v>20</v>
      </c>
      <c r="W78" s="1283"/>
      <c r="X78" s="697"/>
      <c r="Y78" s="1383"/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3"/>
      <c r="AJ78" s="128" t="s">
        <v>19</v>
      </c>
      <c r="AK78" s="89" t="s">
        <v>20</v>
      </c>
      <c r="AL78" s="1283"/>
      <c r="AM78" s="697"/>
      <c r="AN78" s="1383"/>
      <c r="AO78" s="123" t="s">
        <v>19</v>
      </c>
      <c r="AP78" s="89" t="s">
        <v>20</v>
      </c>
      <c r="AQ78" s="1469"/>
      <c r="AR78" s="495"/>
      <c r="AS78" s="1385"/>
      <c r="AT78" s="128" t="s">
        <v>19</v>
      </c>
      <c r="AU78" s="89" t="s">
        <v>20</v>
      </c>
      <c r="AV78" s="1469"/>
      <c r="AW78" s="495"/>
      <c r="AX78" s="1385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1283"/>
      <c r="BG78" s="697"/>
      <c r="BH78" s="1383"/>
      <c r="BI78" s="123" t="s">
        <v>19</v>
      </c>
      <c r="BJ78" s="89" t="s">
        <v>20</v>
      </c>
      <c r="BK78" s="1283"/>
      <c r="BL78" s="697"/>
      <c r="BM78" s="1383"/>
      <c r="BN78" s="123" t="s">
        <v>19</v>
      </c>
      <c r="BO78" s="89" t="s">
        <v>20</v>
      </c>
      <c r="BP78" s="1283"/>
      <c r="BQ78" s="697"/>
      <c r="BR78" s="1383"/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5"/>
      <c r="CC78" s="123" t="s">
        <v>19</v>
      </c>
      <c r="CD78" s="89" t="s">
        <v>20</v>
      </c>
      <c r="CE78" s="1283"/>
      <c r="CF78" s="697"/>
      <c r="CG78" s="1383"/>
      <c r="CH78" s="123" t="s">
        <v>19</v>
      </c>
      <c r="CI78" s="89" t="s">
        <v>20</v>
      </c>
      <c r="CJ78" s="558"/>
      <c r="CK78" s="476"/>
      <c r="CL78" s="1385"/>
      <c r="CM78" s="128" t="s">
        <v>19</v>
      </c>
      <c r="CN78" s="89" t="s">
        <v>20</v>
      </c>
      <c r="CO78" s="1283"/>
      <c r="CP78" s="697"/>
      <c r="CQ78" s="1383"/>
      <c r="CR78" s="123" t="s">
        <v>19</v>
      </c>
      <c r="CS78" s="89" t="s">
        <v>20</v>
      </c>
      <c r="CT78" s="1283"/>
      <c r="CU78" s="697"/>
      <c r="CV78" s="1383"/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1283"/>
      <c r="DE78" s="697"/>
      <c r="DF78" s="1383"/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1283"/>
      <c r="DT78" s="697"/>
      <c r="DU78" s="1383"/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1283"/>
      <c r="ED78" s="697"/>
      <c r="EE78" s="1383"/>
      <c r="EF78" s="259" t="s">
        <v>19</v>
      </c>
      <c r="EG78" s="89" t="s">
        <v>20</v>
      </c>
      <c r="EH78" s="1283"/>
      <c r="EI78" s="697"/>
      <c r="EJ78" s="1383"/>
      <c r="EK78" s="259" t="s">
        <v>19</v>
      </c>
      <c r="EL78" s="386" t="s">
        <v>20</v>
      </c>
      <c r="EM78" s="1283"/>
      <c r="EN78" s="697"/>
      <c r="EO78" s="1383"/>
      <c r="EP78" s="259" t="s">
        <v>19</v>
      </c>
      <c r="EQ78" s="89" t="s">
        <v>20</v>
      </c>
      <c r="ER78" s="343"/>
      <c r="ES78" s="141"/>
      <c r="ET78" s="1467"/>
      <c r="EU78" s="123" t="s">
        <v>19</v>
      </c>
      <c r="EV78" s="89" t="s">
        <v>20</v>
      </c>
      <c r="EW78" s="343"/>
      <c r="EX78" s="141"/>
      <c r="EY78" s="349"/>
      <c r="EZ78" s="1342" t="s">
        <v>19</v>
      </c>
      <c r="FA78" s="1336" t="s">
        <v>20</v>
      </c>
      <c r="FB78" s="1337"/>
      <c r="FC78" s="1338"/>
      <c r="FD78" s="1641"/>
      <c r="FE78" s="1335" t="s">
        <v>19</v>
      </c>
      <c r="FF78" s="1336" t="s">
        <v>20</v>
      </c>
      <c r="FG78" s="1337"/>
      <c r="FH78" s="1340"/>
      <c r="FI78" s="1388"/>
      <c r="FJ78" s="1342" t="s">
        <v>19</v>
      </c>
      <c r="FK78" s="1336" t="s">
        <v>20</v>
      </c>
      <c r="FL78" s="1337"/>
      <c r="FM78" s="1338"/>
      <c r="FN78" s="1644"/>
      <c r="FO78" s="1342" t="s">
        <v>19</v>
      </c>
      <c r="FP78" s="1336" t="s">
        <v>20</v>
      </c>
      <c r="FQ78" s="1337"/>
      <c r="FR78" s="1338"/>
      <c r="FS78" s="1339"/>
      <c r="FT78" s="1342" t="s">
        <v>19</v>
      </c>
      <c r="FU78" s="1336" t="s">
        <v>20</v>
      </c>
      <c r="FV78" s="1337"/>
      <c r="FW78" s="1340"/>
      <c r="FX78" s="1388"/>
      <c r="FY78" s="1342" t="s">
        <v>19</v>
      </c>
      <c r="FZ78" s="1336" t="s">
        <v>20</v>
      </c>
      <c r="GA78" s="1337"/>
      <c r="GB78" s="1340"/>
      <c r="GC78" s="1339"/>
      <c r="GD78" s="1335" t="s">
        <v>19</v>
      </c>
      <c r="GE78" s="1341" t="s">
        <v>20</v>
      </c>
      <c r="GF78" s="1337"/>
      <c r="GG78" s="1340"/>
      <c r="GH78" s="1388"/>
      <c r="GI78" s="1335" t="s">
        <v>19</v>
      </c>
      <c r="GJ78" s="1341" t="s">
        <v>20</v>
      </c>
      <c r="GK78" s="1337"/>
      <c r="GL78" s="1338"/>
      <c r="GM78" s="1339"/>
      <c r="GN78" s="1342" t="s">
        <v>19</v>
      </c>
      <c r="GO78" s="1336" t="s">
        <v>20</v>
      </c>
      <c r="GP78" s="1337"/>
      <c r="GQ78" s="1340"/>
      <c r="GR78" s="1388"/>
      <c r="GS78" s="1335" t="s">
        <v>19</v>
      </c>
      <c r="GT78" s="1341" t="s">
        <v>20</v>
      </c>
      <c r="GU78" s="1337"/>
      <c r="GV78" s="1338"/>
      <c r="GW78" s="1390"/>
      <c r="GX78" s="600" t="s">
        <v>19</v>
      </c>
      <c r="GY78" s="601" t="s">
        <v>20</v>
      </c>
      <c r="GZ78" s="602"/>
      <c r="HA78" s="603"/>
      <c r="HB78" s="1393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3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8"/>
      <c r="IB78" s="128" t="s">
        <v>19</v>
      </c>
      <c r="IC78" s="89" t="s">
        <v>20</v>
      </c>
      <c r="ID78" s="498" t="s">
        <v>1502</v>
      </c>
      <c r="IE78" s="495" t="s">
        <v>545</v>
      </c>
      <c r="IF78" s="1378">
        <v>23</v>
      </c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498"/>
      <c r="IO78" s="495"/>
      <c r="IP78" s="1378"/>
      <c r="IQ78" s="825" t="s">
        <v>19</v>
      </c>
      <c r="IR78" s="826" t="s">
        <v>20</v>
      </c>
      <c r="IS78" s="498"/>
      <c r="IT78" s="495"/>
      <c r="IU78" s="1378"/>
      <c r="IV78" s="675"/>
      <c r="IW78" s="80" t="s">
        <v>19</v>
      </c>
      <c r="IX78" s="1671"/>
      <c r="IY78" s="1671"/>
      <c r="IZ78" s="1671"/>
      <c r="JA78" s="1671"/>
      <c r="JB78" s="1671"/>
      <c r="JC78" s="1671"/>
      <c r="JD78" s="1671"/>
      <c r="JE78" s="1671"/>
      <c r="JF78" s="1671"/>
      <c r="JG78" s="1671"/>
      <c r="JH78" s="1671"/>
      <c r="JI78" s="1674"/>
      <c r="JJ78" s="1677"/>
      <c r="JK78" s="1677"/>
      <c r="JL78" s="1677"/>
      <c r="JM78" s="1680"/>
      <c r="JN78" s="1683"/>
      <c r="JO78" s="1683"/>
      <c r="JP78" s="1680"/>
      <c r="JQ78" s="1680"/>
      <c r="JR78" s="1680"/>
      <c r="JS78" s="1680"/>
      <c r="JT78" s="1674"/>
      <c r="JU78" s="1674"/>
      <c r="JV78" s="1674"/>
      <c r="JW78" s="1693"/>
      <c r="JX78" s="80" t="s">
        <v>19</v>
      </c>
      <c r="JY78" s="1691"/>
      <c r="JZ78" s="1691"/>
      <c r="KA78" s="1691"/>
      <c r="KB78" s="1691"/>
      <c r="KC78" s="1691"/>
      <c r="KD78" s="1691"/>
      <c r="KE78" s="1691"/>
      <c r="KF78" s="1691"/>
      <c r="KG78" s="1691"/>
      <c r="KH78" s="1691"/>
      <c r="KI78" s="1691"/>
      <c r="KJ78" s="1668"/>
      <c r="KK78" s="1686"/>
      <c r="KL78" s="1686"/>
      <c r="KM78" s="1686"/>
      <c r="KN78" s="1668"/>
      <c r="KO78" s="1665"/>
      <c r="KP78" s="1665"/>
      <c r="KQ78" s="1668"/>
      <c r="KR78" s="1668"/>
      <c r="KS78" s="1668"/>
      <c r="KT78" s="1668"/>
      <c r="KU78" s="1668"/>
      <c r="KV78" s="1668"/>
      <c r="KW78" s="1668"/>
      <c r="KX78" s="675"/>
      <c r="KY78" s="1693"/>
      <c r="KZ78" s="105" t="s">
        <v>19</v>
      </c>
      <c r="LA78" s="1707"/>
      <c r="LB78" s="1709"/>
      <c r="LC78" s="1707"/>
      <c r="LD78" s="1707"/>
      <c r="LE78" s="1707"/>
      <c r="LF78" s="1707"/>
      <c r="LG78" s="1707"/>
      <c r="LH78" s="1707"/>
      <c r="LI78" s="1707"/>
      <c r="LJ78" s="1707"/>
      <c r="LK78" s="1707"/>
      <c r="LL78" s="1707"/>
      <c r="LM78" s="1709"/>
      <c r="LN78" s="1709"/>
      <c r="LO78" s="1709"/>
      <c r="LP78" s="1709"/>
      <c r="LQ78" s="1707"/>
      <c r="LR78" s="1707"/>
      <c r="LS78" s="1709"/>
      <c r="LT78" s="1709"/>
      <c r="LU78" s="1709"/>
      <c r="LV78" s="1709"/>
      <c r="LW78" s="1709"/>
      <c r="LX78" s="1709"/>
      <c r="LY78" s="1709"/>
      <c r="LZ78" s="1709"/>
      <c r="MA78" s="1709"/>
      <c r="MB78" s="1709"/>
      <c r="MC78" s="1709"/>
      <c r="MD78" s="1709"/>
      <c r="ME78" s="1709"/>
      <c r="MF78" s="1709"/>
      <c r="MG78" s="1707"/>
      <c r="MH78" s="1707"/>
      <c r="MI78" s="1707"/>
      <c r="MJ78" s="1707"/>
      <c r="MK78" s="1709"/>
      <c r="ML78" s="1709"/>
      <c r="MM78" s="1709"/>
      <c r="MN78" s="1709"/>
    </row>
    <row r="79" spans="1:352" s="7" customFormat="1" ht="8.1" customHeight="1" thickBot="1">
      <c r="A79" s="1700"/>
      <c r="B79" s="1701"/>
      <c r="C79" s="1701"/>
      <c r="D79" s="1701"/>
      <c r="E79" s="1702"/>
      <c r="F79" s="128"/>
      <c r="G79" s="89"/>
      <c r="H79" s="1283"/>
      <c r="I79" s="697"/>
      <c r="J79" s="1383"/>
      <c r="K79" s="128"/>
      <c r="L79" s="89"/>
      <c r="M79" s="1283"/>
      <c r="N79" s="697"/>
      <c r="O79" s="1383"/>
      <c r="P79" s="128"/>
      <c r="Q79" s="89"/>
      <c r="R79" s="1283"/>
      <c r="S79" s="697"/>
      <c r="T79" s="1383"/>
      <c r="U79" s="123"/>
      <c r="V79" s="89"/>
      <c r="W79" s="1283"/>
      <c r="X79" s="697"/>
      <c r="Y79" s="1383"/>
      <c r="Z79" s="128"/>
      <c r="AA79" s="89"/>
      <c r="AB79" s="207"/>
      <c r="AC79" s="136"/>
      <c r="AD79" s="144"/>
      <c r="AE79" s="128"/>
      <c r="AF79" s="89"/>
      <c r="AG79" s="207"/>
      <c r="AH79" s="136"/>
      <c r="AI79" s="1373"/>
      <c r="AJ79" s="128"/>
      <c r="AK79" s="89"/>
      <c r="AL79" s="1283"/>
      <c r="AM79" s="697"/>
      <c r="AN79" s="1383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1283"/>
      <c r="BG79" s="697"/>
      <c r="BH79" s="1383"/>
      <c r="BI79" s="123"/>
      <c r="BJ79" s="89"/>
      <c r="BK79" s="1283"/>
      <c r="BL79" s="697"/>
      <c r="BM79" s="1383"/>
      <c r="BN79" s="123"/>
      <c r="BO79" s="89"/>
      <c r="BP79" s="1283"/>
      <c r="BQ79" s="697"/>
      <c r="BR79" s="1383"/>
      <c r="BS79" s="123"/>
      <c r="BT79" s="89"/>
      <c r="BU79" s="207"/>
      <c r="BV79" s="136"/>
      <c r="BW79" s="349"/>
      <c r="BX79" s="401"/>
      <c r="BY79" s="402"/>
      <c r="BZ79" s="477"/>
      <c r="CA79" s="478"/>
      <c r="CB79" s="1385"/>
      <c r="CC79" s="123"/>
      <c r="CD79" s="89"/>
      <c r="CE79" s="1283"/>
      <c r="CF79" s="697"/>
      <c r="CG79" s="1383"/>
      <c r="CH79" s="123"/>
      <c r="CI79" s="89"/>
      <c r="CJ79" s="477"/>
      <c r="CK79" s="478"/>
      <c r="CL79" s="1385"/>
      <c r="CM79" s="128"/>
      <c r="CN79" s="89"/>
      <c r="CO79" s="1283"/>
      <c r="CP79" s="697"/>
      <c r="CQ79" s="1383"/>
      <c r="CR79" s="123"/>
      <c r="CS79" s="89"/>
      <c r="CT79" s="1283"/>
      <c r="CU79" s="697"/>
      <c r="CV79" s="1383"/>
      <c r="CW79" s="128"/>
      <c r="CX79" s="89"/>
      <c r="CY79" s="477"/>
      <c r="CZ79" s="478"/>
      <c r="DA79" s="1163"/>
      <c r="DB79" s="128"/>
      <c r="DC79" s="89"/>
      <c r="DD79" s="1283"/>
      <c r="DE79" s="697"/>
      <c r="DF79" s="1383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1283"/>
      <c r="DT79" s="697"/>
      <c r="DU79" s="1383"/>
      <c r="DV79" s="123"/>
      <c r="DW79" s="386"/>
      <c r="DX79" s="477"/>
      <c r="DY79" s="483"/>
      <c r="DZ79" s="144"/>
      <c r="EA79" s="128"/>
      <c r="EB79" s="89"/>
      <c r="EC79" s="1283"/>
      <c r="ED79" s="697"/>
      <c r="EE79" s="1383"/>
      <c r="EF79" s="259"/>
      <c r="EG79" s="89"/>
      <c r="EH79" s="1283"/>
      <c r="EI79" s="697"/>
      <c r="EJ79" s="1383"/>
      <c r="EK79" s="259"/>
      <c r="EL79" s="386"/>
      <c r="EM79" s="1283"/>
      <c r="EN79" s="697"/>
      <c r="EO79" s="1383"/>
      <c r="EP79" s="259"/>
      <c r="EQ79" s="89"/>
      <c r="ER79" s="238"/>
      <c r="ES79" s="141"/>
      <c r="ET79" s="349"/>
      <c r="EU79" s="123"/>
      <c r="EV79" s="89"/>
      <c r="EW79" s="238"/>
      <c r="EX79" s="1466"/>
      <c r="EY79" s="349"/>
      <c r="EZ79" s="1342"/>
      <c r="FA79" s="1336"/>
      <c r="FB79" s="1337"/>
      <c r="FC79" s="1343"/>
      <c r="FD79" s="1641"/>
      <c r="FE79" s="1335"/>
      <c r="FF79" s="1336"/>
      <c r="FG79" s="1337"/>
      <c r="FH79" s="1343"/>
      <c r="FI79" s="1388"/>
      <c r="FJ79" s="1342"/>
      <c r="FK79" s="1336"/>
      <c r="FL79" s="1337"/>
      <c r="FM79" s="1343"/>
      <c r="FN79" s="1388"/>
      <c r="FO79" s="1342"/>
      <c r="FP79" s="1336"/>
      <c r="FQ79" s="1337"/>
      <c r="FR79" s="1343"/>
      <c r="FS79" s="1339"/>
      <c r="FT79" s="1342"/>
      <c r="FU79" s="1336"/>
      <c r="FV79" s="1337"/>
      <c r="FW79" s="1343"/>
      <c r="FX79" s="1388"/>
      <c r="FY79" s="1342"/>
      <c r="FZ79" s="1336"/>
      <c r="GA79" s="1337"/>
      <c r="GB79" s="1343"/>
      <c r="GC79" s="1339"/>
      <c r="GD79" s="1335"/>
      <c r="GE79" s="1341"/>
      <c r="GF79" s="1337"/>
      <c r="GG79" s="1343"/>
      <c r="GH79" s="1388"/>
      <c r="GI79" s="1335"/>
      <c r="GJ79" s="1341"/>
      <c r="GK79" s="1337"/>
      <c r="GL79" s="1343"/>
      <c r="GM79" s="1339"/>
      <c r="GN79" s="1342"/>
      <c r="GO79" s="1336"/>
      <c r="GP79" s="1337"/>
      <c r="GQ79" s="1343"/>
      <c r="GR79" s="1388"/>
      <c r="GS79" s="1335"/>
      <c r="GT79" s="1341"/>
      <c r="GU79" s="1337"/>
      <c r="GV79" s="1343"/>
      <c r="GW79" s="1390"/>
      <c r="GX79" s="600"/>
      <c r="GY79" s="601"/>
      <c r="GZ79" s="602"/>
      <c r="HA79" s="603"/>
      <c r="HB79" s="1393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3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8"/>
      <c r="IB79" s="128"/>
      <c r="IC79" s="89"/>
      <c r="ID79" s="498"/>
      <c r="IE79" s="495"/>
      <c r="IF79" s="1383"/>
      <c r="IG79" s="123"/>
      <c r="IH79" s="89"/>
      <c r="II79" s="498"/>
      <c r="IJ79" s="495"/>
      <c r="IK79" s="144"/>
      <c r="IL79" s="128"/>
      <c r="IM79" s="89"/>
      <c r="IN79" s="498"/>
      <c r="IO79" s="495"/>
      <c r="IP79" s="1378"/>
      <c r="IQ79" s="825"/>
      <c r="IR79" s="826"/>
      <c r="IS79" s="498"/>
      <c r="IT79" s="495"/>
      <c r="IU79" s="1378"/>
      <c r="IV79" s="675"/>
      <c r="IW79" s="80"/>
      <c r="IX79" s="1671"/>
      <c r="IY79" s="1671"/>
      <c r="IZ79" s="1671"/>
      <c r="JA79" s="1671"/>
      <c r="JB79" s="1671"/>
      <c r="JC79" s="1671"/>
      <c r="JD79" s="1671"/>
      <c r="JE79" s="1671"/>
      <c r="JF79" s="1671"/>
      <c r="JG79" s="1671"/>
      <c r="JH79" s="1671"/>
      <c r="JI79" s="1674"/>
      <c r="JJ79" s="1677"/>
      <c r="JK79" s="1677"/>
      <c r="JL79" s="1677"/>
      <c r="JM79" s="1680"/>
      <c r="JN79" s="1683"/>
      <c r="JO79" s="1683"/>
      <c r="JP79" s="1680"/>
      <c r="JQ79" s="1680"/>
      <c r="JR79" s="1680"/>
      <c r="JS79" s="1680"/>
      <c r="JT79" s="1674"/>
      <c r="JU79" s="1674"/>
      <c r="JV79" s="1674"/>
      <c r="JW79" s="1693"/>
      <c r="JX79" s="80"/>
      <c r="JY79" s="1691"/>
      <c r="JZ79" s="1691"/>
      <c r="KA79" s="1691"/>
      <c r="KB79" s="1691"/>
      <c r="KC79" s="1691"/>
      <c r="KD79" s="1691"/>
      <c r="KE79" s="1691"/>
      <c r="KF79" s="1691"/>
      <c r="KG79" s="1691"/>
      <c r="KH79" s="1691"/>
      <c r="KI79" s="1691"/>
      <c r="KJ79" s="1668"/>
      <c r="KK79" s="1686"/>
      <c r="KL79" s="1686"/>
      <c r="KM79" s="1686"/>
      <c r="KN79" s="1668"/>
      <c r="KO79" s="1665"/>
      <c r="KP79" s="1665"/>
      <c r="KQ79" s="1668"/>
      <c r="KR79" s="1668"/>
      <c r="KS79" s="1668"/>
      <c r="KT79" s="1668"/>
      <c r="KU79" s="1668"/>
      <c r="KV79" s="1668"/>
      <c r="KW79" s="1668"/>
      <c r="KX79" s="675"/>
      <c r="KY79" s="1693"/>
      <c r="KZ79" s="105"/>
      <c r="LA79" s="1707"/>
      <c r="LB79" s="1709"/>
      <c r="LC79" s="1707"/>
      <c r="LD79" s="1707"/>
      <c r="LE79" s="1707"/>
      <c r="LF79" s="1707"/>
      <c r="LG79" s="1707"/>
      <c r="LH79" s="1707"/>
      <c r="LI79" s="1707"/>
      <c r="LJ79" s="1707"/>
      <c r="LK79" s="1707"/>
      <c r="LL79" s="1707"/>
      <c r="LM79" s="1709"/>
      <c r="LN79" s="1709"/>
      <c r="LO79" s="1709"/>
      <c r="LP79" s="1709"/>
      <c r="LQ79" s="1707"/>
      <c r="LR79" s="1707"/>
      <c r="LS79" s="1709"/>
      <c r="LT79" s="1709"/>
      <c r="LU79" s="1709"/>
      <c r="LV79" s="1709"/>
      <c r="LW79" s="1709"/>
      <c r="LX79" s="1709"/>
      <c r="LY79" s="1709"/>
      <c r="LZ79" s="1709"/>
      <c r="MA79" s="1709"/>
      <c r="MB79" s="1709"/>
      <c r="MC79" s="1709"/>
      <c r="MD79" s="1709"/>
      <c r="ME79" s="1709"/>
      <c r="MF79" s="1709"/>
      <c r="MG79" s="1707"/>
      <c r="MH79" s="1707"/>
      <c r="MI79" s="1707"/>
      <c r="MJ79" s="1707"/>
      <c r="MK79" s="1709"/>
      <c r="ML79" s="1709"/>
      <c r="MM79" s="1709"/>
      <c r="MN79" s="1709"/>
    </row>
    <row r="80" spans="1:352" s="7" customFormat="1" ht="8.1" customHeight="1" thickBot="1">
      <c r="A80" s="1700"/>
      <c r="B80" s="1701"/>
      <c r="C80" s="1701"/>
      <c r="D80" s="1701"/>
      <c r="E80" s="1702"/>
      <c r="F80" s="126"/>
      <c r="G80" s="90"/>
      <c r="H80" s="170"/>
      <c r="I80" s="137"/>
      <c r="J80" s="1382"/>
      <c r="K80" s="126"/>
      <c r="L80" s="90"/>
      <c r="M80" s="170"/>
      <c r="N80" s="137"/>
      <c r="O80" s="1382"/>
      <c r="P80" s="126"/>
      <c r="Q80" s="90"/>
      <c r="R80" s="170"/>
      <c r="S80" s="137"/>
      <c r="T80" s="1382"/>
      <c r="U80" s="124"/>
      <c r="V80" s="90"/>
      <c r="W80" s="170"/>
      <c r="X80" s="137"/>
      <c r="Y80" s="1382"/>
      <c r="Z80" s="126"/>
      <c r="AA80" s="90"/>
      <c r="AB80" s="208"/>
      <c r="AC80" s="137"/>
      <c r="AD80" s="145"/>
      <c r="AE80" s="126"/>
      <c r="AF80" s="90"/>
      <c r="AG80" s="208"/>
      <c r="AH80" s="137"/>
      <c r="AI80" s="1380"/>
      <c r="AJ80" s="126"/>
      <c r="AK80" s="90"/>
      <c r="AL80" s="170"/>
      <c r="AM80" s="137"/>
      <c r="AN80" s="1382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170"/>
      <c r="BG80" s="137"/>
      <c r="BH80" s="1382"/>
      <c r="BI80" s="124"/>
      <c r="BJ80" s="90"/>
      <c r="BK80" s="170"/>
      <c r="BL80" s="137"/>
      <c r="BM80" s="1382"/>
      <c r="BN80" s="124"/>
      <c r="BO80" s="90"/>
      <c r="BP80" s="170"/>
      <c r="BQ80" s="137"/>
      <c r="BR80" s="1382"/>
      <c r="BS80" s="124"/>
      <c r="BT80" s="90"/>
      <c r="BU80" s="208"/>
      <c r="BV80" s="137"/>
      <c r="BW80" s="350"/>
      <c r="BX80" s="404"/>
      <c r="BY80" s="407"/>
      <c r="BZ80" s="479"/>
      <c r="CA80" s="480"/>
      <c r="CB80" s="1386"/>
      <c r="CC80" s="124"/>
      <c r="CD80" s="90"/>
      <c r="CE80" s="170"/>
      <c r="CF80" s="137"/>
      <c r="CG80" s="1382"/>
      <c r="CH80" s="124"/>
      <c r="CI80" s="90"/>
      <c r="CJ80" s="479"/>
      <c r="CK80" s="480"/>
      <c r="CL80" s="1386"/>
      <c r="CM80" s="126"/>
      <c r="CN80" s="90"/>
      <c r="CO80" s="170"/>
      <c r="CP80" s="137"/>
      <c r="CQ80" s="1382"/>
      <c r="CR80" s="124"/>
      <c r="CS80" s="90"/>
      <c r="CT80" s="170"/>
      <c r="CU80" s="137"/>
      <c r="CV80" s="1382"/>
      <c r="CW80" s="126"/>
      <c r="CX80" s="90"/>
      <c r="CY80" s="479"/>
      <c r="CZ80" s="480"/>
      <c r="DA80" s="145"/>
      <c r="DB80" s="126"/>
      <c r="DC80" s="90"/>
      <c r="DD80" s="170"/>
      <c r="DE80" s="137"/>
      <c r="DF80" s="1382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170"/>
      <c r="DT80" s="137"/>
      <c r="DU80" s="1382"/>
      <c r="DV80" s="124"/>
      <c r="DW80" s="109"/>
      <c r="DX80" s="479"/>
      <c r="DY80" s="480"/>
      <c r="DZ80" s="145"/>
      <c r="EA80" s="126"/>
      <c r="EB80" s="90"/>
      <c r="EC80" s="170"/>
      <c r="ED80" s="137"/>
      <c r="EE80" s="1382"/>
      <c r="EF80" s="260"/>
      <c r="EG80" s="109"/>
      <c r="EH80" s="170"/>
      <c r="EI80" s="137"/>
      <c r="EJ80" s="1382"/>
      <c r="EK80" s="260"/>
      <c r="EL80" s="109"/>
      <c r="EM80" s="170"/>
      <c r="EN80" s="137"/>
      <c r="EO80" s="1382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9"/>
      <c r="FA80" s="1350"/>
      <c r="FB80" s="1642"/>
      <c r="FC80" s="1346"/>
      <c r="FD80" s="1643"/>
      <c r="FE80" s="1344"/>
      <c r="FF80" s="1350"/>
      <c r="FG80" s="1347"/>
      <c r="FH80" s="1346"/>
      <c r="FI80" s="1389"/>
      <c r="FJ80" s="1349"/>
      <c r="FK80" s="1350"/>
      <c r="FL80" s="1347"/>
      <c r="FM80" s="1346"/>
      <c r="FN80" s="1348"/>
      <c r="FO80" s="1349"/>
      <c r="FP80" s="1350"/>
      <c r="FQ80" s="1347"/>
      <c r="FR80" s="1346"/>
      <c r="FS80" s="1348"/>
      <c r="FT80" s="1349"/>
      <c r="FU80" s="1350"/>
      <c r="FV80" s="1347"/>
      <c r="FW80" s="1346"/>
      <c r="FX80" s="1389"/>
      <c r="FY80" s="1349"/>
      <c r="FZ80" s="1350"/>
      <c r="GA80" s="1347"/>
      <c r="GB80" s="1346"/>
      <c r="GC80" s="1348"/>
      <c r="GD80" s="1344"/>
      <c r="GE80" s="1345"/>
      <c r="GF80" s="1347"/>
      <c r="GG80" s="1346"/>
      <c r="GH80" s="1389"/>
      <c r="GI80" s="1344"/>
      <c r="GJ80" s="1345"/>
      <c r="GK80" s="1347"/>
      <c r="GL80" s="1346"/>
      <c r="GM80" s="1348"/>
      <c r="GN80" s="1349"/>
      <c r="GO80" s="1350"/>
      <c r="GP80" s="1347"/>
      <c r="GQ80" s="1346"/>
      <c r="GR80" s="1389"/>
      <c r="GS80" s="1344"/>
      <c r="GT80" s="1345"/>
      <c r="GU80" s="1347"/>
      <c r="GV80" s="1346"/>
      <c r="GW80" s="1389"/>
      <c r="GX80" s="605"/>
      <c r="GY80" s="610"/>
      <c r="GZ80" s="607"/>
      <c r="HA80" s="607"/>
      <c r="HB80" s="1394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4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2"/>
      <c r="IB80" s="126"/>
      <c r="IC80" s="90"/>
      <c r="ID80" s="499"/>
      <c r="IE80" s="499"/>
      <c r="IF80" s="1395"/>
      <c r="IG80" s="124"/>
      <c r="IH80" s="90"/>
      <c r="II80" s="499"/>
      <c r="IJ80" s="499"/>
      <c r="IK80" s="145"/>
      <c r="IL80" s="126"/>
      <c r="IM80" s="90"/>
      <c r="IN80" s="499"/>
      <c r="IO80" s="499"/>
      <c r="IP80" s="1382"/>
      <c r="IQ80" s="827"/>
      <c r="IR80" s="830"/>
      <c r="IS80" s="499"/>
      <c r="IT80" s="499"/>
      <c r="IU80" s="1382"/>
      <c r="IV80" s="675"/>
      <c r="IW80" s="81"/>
      <c r="IX80" s="1672"/>
      <c r="IY80" s="1672"/>
      <c r="IZ80" s="1672"/>
      <c r="JA80" s="1672"/>
      <c r="JB80" s="1672"/>
      <c r="JC80" s="1672"/>
      <c r="JD80" s="1672"/>
      <c r="JE80" s="1672"/>
      <c r="JF80" s="1672"/>
      <c r="JG80" s="1672"/>
      <c r="JH80" s="1672"/>
      <c r="JI80" s="1675"/>
      <c r="JJ80" s="1678"/>
      <c r="JK80" s="1678"/>
      <c r="JL80" s="1678"/>
      <c r="JM80" s="1681"/>
      <c r="JN80" s="1684"/>
      <c r="JO80" s="1684"/>
      <c r="JP80" s="1681"/>
      <c r="JQ80" s="1681"/>
      <c r="JR80" s="1681"/>
      <c r="JS80" s="1681"/>
      <c r="JT80" s="1675"/>
      <c r="JU80" s="1675"/>
      <c r="JV80" s="1675"/>
      <c r="JW80" s="1693"/>
      <c r="JX80" s="81"/>
      <c r="JY80" s="1692"/>
      <c r="JZ80" s="1692"/>
      <c r="KA80" s="1692"/>
      <c r="KB80" s="1692"/>
      <c r="KC80" s="1692"/>
      <c r="KD80" s="1692"/>
      <c r="KE80" s="1692"/>
      <c r="KF80" s="1692"/>
      <c r="KG80" s="1692"/>
      <c r="KH80" s="1692"/>
      <c r="KI80" s="1692"/>
      <c r="KJ80" s="1669"/>
      <c r="KK80" s="1687"/>
      <c r="KL80" s="1687"/>
      <c r="KM80" s="1687"/>
      <c r="KN80" s="1669"/>
      <c r="KO80" s="1666"/>
      <c r="KP80" s="1666"/>
      <c r="KQ80" s="1669"/>
      <c r="KR80" s="1669"/>
      <c r="KS80" s="1669"/>
      <c r="KT80" s="1669"/>
      <c r="KU80" s="1669"/>
      <c r="KV80" s="1669"/>
      <c r="KW80" s="1669"/>
      <c r="KX80" s="675"/>
      <c r="KY80" s="1693"/>
      <c r="KZ80" s="106"/>
      <c r="LA80" s="1708"/>
      <c r="LB80" s="1709"/>
      <c r="LC80" s="1708"/>
      <c r="LD80" s="1708"/>
      <c r="LE80" s="1708"/>
      <c r="LF80" s="1708"/>
      <c r="LG80" s="1708"/>
      <c r="LH80" s="1708"/>
      <c r="LI80" s="1708"/>
      <c r="LJ80" s="1708"/>
      <c r="LK80" s="1708"/>
      <c r="LL80" s="1708"/>
      <c r="LM80" s="1709"/>
      <c r="LN80" s="1709"/>
      <c r="LO80" s="1709"/>
      <c r="LP80" s="1709"/>
      <c r="LQ80" s="1708"/>
      <c r="LR80" s="1708"/>
      <c r="LS80" s="1709"/>
      <c r="LT80" s="1709"/>
      <c r="LU80" s="1709"/>
      <c r="LV80" s="1709"/>
      <c r="LW80" s="1709"/>
      <c r="LX80" s="1709"/>
      <c r="LY80" s="1709"/>
      <c r="LZ80" s="1709"/>
      <c r="MA80" s="1709"/>
      <c r="MB80" s="1709"/>
      <c r="MC80" s="1709"/>
      <c r="MD80" s="1709"/>
      <c r="ME80" s="1709"/>
      <c r="MF80" s="1709"/>
      <c r="MG80" s="1708"/>
      <c r="MH80" s="1708"/>
      <c r="MI80" s="1708"/>
      <c r="MJ80" s="1708"/>
      <c r="MK80" s="1709"/>
      <c r="ML80" s="1709"/>
      <c r="MM80" s="1709"/>
      <c r="MN80" s="1709"/>
    </row>
    <row r="81" spans="1:352" s="7" customFormat="1" ht="8.1" customHeight="1" thickBot="1">
      <c r="A81" s="1700"/>
      <c r="B81" s="1701"/>
      <c r="C81" s="1701"/>
      <c r="D81" s="1701"/>
      <c r="E81" s="1702"/>
      <c r="F81" s="127"/>
      <c r="G81" s="88"/>
      <c r="H81" s="1282"/>
      <c r="I81" s="695"/>
      <c r="J81" s="1381"/>
      <c r="K81" s="127"/>
      <c r="L81" s="88"/>
      <c r="M81" s="1282"/>
      <c r="N81" s="695"/>
      <c r="O81" s="1381"/>
      <c r="P81" s="127"/>
      <c r="Q81" s="88"/>
      <c r="R81" s="1282"/>
      <c r="S81" s="695"/>
      <c r="T81" s="1381"/>
      <c r="U81" s="125"/>
      <c r="V81" s="96"/>
      <c r="W81" s="1282"/>
      <c r="X81" s="695"/>
      <c r="Y81" s="1381"/>
      <c r="Z81" s="127"/>
      <c r="AA81" s="88"/>
      <c r="AB81" s="205"/>
      <c r="AC81" s="135"/>
      <c r="AD81" s="143"/>
      <c r="AE81" s="127"/>
      <c r="AF81" s="88"/>
      <c r="AG81" s="205"/>
      <c r="AH81" s="135"/>
      <c r="AI81" s="1379"/>
      <c r="AJ81" s="127"/>
      <c r="AK81" s="88"/>
      <c r="AL81" s="1282"/>
      <c r="AM81" s="695"/>
      <c r="AN81" s="1381"/>
      <c r="AO81" s="127"/>
      <c r="AP81" s="88"/>
      <c r="AQ81" s="1468"/>
      <c r="AR81" s="695"/>
      <c r="AS81" s="397"/>
      <c r="AT81" s="127"/>
      <c r="AU81" s="88"/>
      <c r="AV81" s="1468"/>
      <c r="AW81" s="695"/>
      <c r="AX81" s="397"/>
      <c r="AY81" s="127"/>
      <c r="AZ81" s="88"/>
      <c r="BA81" s="429"/>
      <c r="BB81" s="209"/>
      <c r="BC81" s="143"/>
      <c r="BD81" s="122"/>
      <c r="BE81" s="88"/>
      <c r="BF81" s="1282"/>
      <c r="BG81" s="695"/>
      <c r="BH81" s="1381"/>
      <c r="BI81" s="122"/>
      <c r="BJ81" s="88"/>
      <c r="BK81" s="1282"/>
      <c r="BL81" s="695"/>
      <c r="BM81" s="1381"/>
      <c r="BN81" s="125"/>
      <c r="BO81" s="96"/>
      <c r="BP81" s="1282"/>
      <c r="BQ81" s="695"/>
      <c r="BR81" s="1381"/>
      <c r="BS81" s="125"/>
      <c r="BT81" s="96"/>
      <c r="BU81" s="205"/>
      <c r="BV81" s="135"/>
      <c r="BW81" s="348"/>
      <c r="BX81" s="125"/>
      <c r="BY81" s="96"/>
      <c r="BZ81" s="396"/>
      <c r="CA81" s="481"/>
      <c r="CB81" s="1384"/>
      <c r="CC81" s="125"/>
      <c r="CD81" s="96"/>
      <c r="CE81" s="1282"/>
      <c r="CF81" s="695"/>
      <c r="CG81" s="1381"/>
      <c r="CH81" s="125"/>
      <c r="CI81" s="96"/>
      <c r="CJ81" s="396"/>
      <c r="CK81" s="481"/>
      <c r="CL81" s="1384"/>
      <c r="CM81" s="127"/>
      <c r="CN81" s="88"/>
      <c r="CO81" s="1282"/>
      <c r="CP81" s="695"/>
      <c r="CQ81" s="1381"/>
      <c r="CR81" s="125"/>
      <c r="CS81" s="96"/>
      <c r="CT81" s="1282"/>
      <c r="CU81" s="695"/>
      <c r="CV81" s="1381"/>
      <c r="CW81" s="127"/>
      <c r="CX81" s="88"/>
      <c r="CY81" s="429"/>
      <c r="CZ81" s="416"/>
      <c r="DA81" s="1473"/>
      <c r="DB81" s="127"/>
      <c r="DC81" s="88"/>
      <c r="DD81" s="1282"/>
      <c r="DE81" s="695"/>
      <c r="DF81" s="1381"/>
      <c r="DG81" s="127"/>
      <c r="DH81" s="88"/>
      <c r="DI81" s="475"/>
      <c r="DJ81" s="481"/>
      <c r="DK81" s="1473"/>
      <c r="DL81" s="127"/>
      <c r="DM81" s="96"/>
      <c r="DN81" s="475"/>
      <c r="DO81" s="481"/>
      <c r="DP81" s="1473"/>
      <c r="DQ81" s="125"/>
      <c r="DR81" s="392"/>
      <c r="DS81" s="1282"/>
      <c r="DT81" s="695"/>
      <c r="DU81" s="1381"/>
      <c r="DV81" s="125"/>
      <c r="DW81" s="392"/>
      <c r="DX81" s="396"/>
      <c r="DY81" s="481"/>
      <c r="DZ81" s="143"/>
      <c r="EA81" s="127"/>
      <c r="EB81" s="96"/>
      <c r="EC81" s="1282"/>
      <c r="ED81" s="695"/>
      <c r="EE81" s="1381"/>
      <c r="EF81" s="258"/>
      <c r="EG81" s="110"/>
      <c r="EH81" s="1282"/>
      <c r="EI81" s="695"/>
      <c r="EJ81" s="1381"/>
      <c r="EK81" s="258"/>
      <c r="EL81" s="392"/>
      <c r="EM81" s="1282"/>
      <c r="EN81" s="695"/>
      <c r="EO81" s="1381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4"/>
      <c r="FA81" s="1327"/>
      <c r="FB81" s="1328"/>
      <c r="FC81" s="1329"/>
      <c r="FD81" s="1640"/>
      <c r="FE81" s="1362"/>
      <c r="FF81" s="1363"/>
      <c r="FG81" s="1328"/>
      <c r="FH81" s="1329"/>
      <c r="FI81" s="1387"/>
      <c r="FJ81" s="1334"/>
      <c r="FK81" s="1327"/>
      <c r="FL81" s="1328"/>
      <c r="FM81" s="1329"/>
      <c r="FN81" s="1331"/>
      <c r="FO81" s="1334"/>
      <c r="FP81" s="1327"/>
      <c r="FQ81" s="1328"/>
      <c r="FR81" s="1329"/>
      <c r="FS81" s="1331"/>
      <c r="FT81" s="1334"/>
      <c r="FU81" s="1327"/>
      <c r="FV81" s="1328"/>
      <c r="FW81" s="1329"/>
      <c r="FX81" s="1387"/>
      <c r="FY81" s="1334"/>
      <c r="FZ81" s="1327"/>
      <c r="GA81" s="1328"/>
      <c r="GB81" s="1329"/>
      <c r="GC81" s="1331"/>
      <c r="GD81" s="1362"/>
      <c r="GE81" s="1364"/>
      <c r="GF81" s="1328"/>
      <c r="GG81" s="1329"/>
      <c r="GH81" s="1387"/>
      <c r="GI81" s="1362"/>
      <c r="GJ81" s="1364"/>
      <c r="GK81" s="1328"/>
      <c r="GL81" s="1329"/>
      <c r="GM81" s="1331"/>
      <c r="GN81" s="1365"/>
      <c r="GO81" s="1363"/>
      <c r="GP81" s="1328"/>
      <c r="GQ81" s="1329"/>
      <c r="GR81" s="1387"/>
      <c r="GS81" s="1362"/>
      <c r="GT81" s="1364"/>
      <c r="GU81" s="1328"/>
      <c r="GV81" s="1329"/>
      <c r="GW81" s="1391"/>
      <c r="GX81" s="595"/>
      <c r="GY81" s="596"/>
      <c r="GZ81" s="597"/>
      <c r="HA81" s="598"/>
      <c r="HB81" s="1392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2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81"/>
      <c r="IB81" s="127"/>
      <c r="IC81" s="96"/>
      <c r="ID81" s="496"/>
      <c r="IE81" s="497"/>
      <c r="IF81" s="1381"/>
      <c r="IG81" s="125"/>
      <c r="IH81" s="96"/>
      <c r="II81" s="496"/>
      <c r="IJ81" s="497"/>
      <c r="IK81" s="143"/>
      <c r="IL81" s="127"/>
      <c r="IM81" s="96"/>
      <c r="IN81" s="496"/>
      <c r="IO81" s="497"/>
      <c r="IP81" s="1381"/>
      <c r="IQ81" s="823"/>
      <c r="IR81" s="836"/>
      <c r="IS81" s="496"/>
      <c r="IT81" s="497"/>
      <c r="IU81" s="1381"/>
      <c r="IV81" s="675"/>
      <c r="IW81" s="79"/>
      <c r="IX81" s="1670">
        <f t="shared" ref="IX81" si="798">COUNTIF($F81:$IU84,"=CSB 13")</f>
        <v>0</v>
      </c>
      <c r="IY81" s="1670">
        <f t="shared" ref="IY81" si="799">COUNTIF($F81:$IU84,"=CSB 16")</f>
        <v>0</v>
      </c>
      <c r="IZ81" s="1670">
        <f t="shared" ref="IZ81" si="800">COUNTIF($F81:$IU84,"=CSB 24")</f>
        <v>0</v>
      </c>
      <c r="JA81" s="1670">
        <f t="shared" ref="JA81" si="801">COUNTIF($F81:$IU84,"=CSB 23")</f>
        <v>0</v>
      </c>
      <c r="JB81" s="1670">
        <f t="shared" ref="JB81" si="802">COUNTIF($F81:$IU84,"=CSB 3")</f>
        <v>0</v>
      </c>
      <c r="JC81" s="1670">
        <f t="shared" ref="JC81" si="803">COUNTIF($F81:$IU84,"=CSB 4")</f>
        <v>0</v>
      </c>
      <c r="JD81" s="1670">
        <f t="shared" ref="JD81" si="804">COUNTIF($F81:$IU84,"=CSB 5")</f>
        <v>0</v>
      </c>
      <c r="JE81" s="1670">
        <f t="shared" ref="JE81" si="805">COUNTIF($F81:$IU84,"=CSB 28")</f>
        <v>0</v>
      </c>
      <c r="JF81" s="1670">
        <f t="shared" si="530"/>
        <v>0</v>
      </c>
      <c r="JG81" s="1670">
        <f t="shared" si="531"/>
        <v>0</v>
      </c>
      <c r="JH81" s="1670">
        <f t="shared" si="532"/>
        <v>0</v>
      </c>
      <c r="JI81" s="1673">
        <f t="shared" si="533"/>
        <v>0</v>
      </c>
      <c r="JJ81" s="1676">
        <f t="shared" si="534"/>
        <v>0</v>
      </c>
      <c r="JK81" s="1676">
        <f t="shared" si="535"/>
        <v>0</v>
      </c>
      <c r="JL81" s="1676">
        <f t="shared" si="536"/>
        <v>0</v>
      </c>
      <c r="JM81" s="1679">
        <f t="shared" si="537"/>
        <v>0</v>
      </c>
      <c r="JN81" s="1682">
        <f t="shared" si="538"/>
        <v>1</v>
      </c>
      <c r="JO81" s="1682">
        <f t="shared" si="539"/>
        <v>0</v>
      </c>
      <c r="JP81" s="1679">
        <f t="shared" si="540"/>
        <v>0</v>
      </c>
      <c r="JQ81" s="1679">
        <f t="shared" si="541"/>
        <v>0</v>
      </c>
      <c r="JR81" s="1679">
        <f t="shared" si="542"/>
        <v>0</v>
      </c>
      <c r="JS81" s="1679">
        <f t="shared" si="543"/>
        <v>0</v>
      </c>
      <c r="JT81" s="1673">
        <f t="shared" si="544"/>
        <v>0</v>
      </c>
      <c r="JU81" s="1673">
        <f t="shared" si="545"/>
        <v>0</v>
      </c>
      <c r="JV81" s="1673">
        <f t="shared" si="546"/>
        <v>0</v>
      </c>
      <c r="JW81" s="1688">
        <f>COUNTIF($F81:$JO84,"=34")</f>
        <v>0</v>
      </c>
      <c r="JX81" s="79"/>
      <c r="JY81" s="1690" t="str">
        <f t="shared" ref="JY81" si="806">IF(COUNTIF($F81:$IU84,"=CSB 13")&gt;0,"X"," ")</f>
        <v xml:space="preserve"> </v>
      </c>
      <c r="JZ81" s="1690" t="str">
        <f t="shared" ref="JZ81" si="807">IF(COUNTIF($F81:$IU84,"=CSB 16")&gt;0,"X"," ")</f>
        <v xml:space="preserve"> </v>
      </c>
      <c r="KA81" s="1690" t="str">
        <f t="shared" ref="KA81" si="808">IF(COUNTIF($F81:$IU84,"=CSB 24")&gt;0,"X"," ")</f>
        <v xml:space="preserve"> </v>
      </c>
      <c r="KB81" s="1690" t="str">
        <f t="shared" si="515"/>
        <v xml:space="preserve"> </v>
      </c>
      <c r="KC81" s="1690" t="str">
        <f t="shared" ref="KC81" si="809">IF(COUNTIF($F81:$IU84,"=CSB 3")&gt;0,"X"," ")</f>
        <v xml:space="preserve"> </v>
      </c>
      <c r="KD81" s="1690" t="str">
        <f t="shared" ref="KD81" si="810">IF(COUNTIF($F81:$IU84,"=CSB 4")&gt;0,"X"," ")</f>
        <v xml:space="preserve"> </v>
      </c>
      <c r="KE81" s="1690" t="str">
        <f t="shared" ref="KE81" si="811">IF(COUNTIF($F81:$IU84,"=CSB 5")&gt;0,"X"," ")</f>
        <v xml:space="preserve"> </v>
      </c>
      <c r="KF81" s="1690" t="str">
        <f t="shared" ref="KF81" si="812">IF(COUNTIF($F81:$IU84,"=CSB 28")&gt;0,"X"," ")</f>
        <v xml:space="preserve"> </v>
      </c>
      <c r="KG81" s="1690" t="str">
        <f t="shared" ref="KG81" si="813">IF(COUNTIF($F81:$IU84,"=B1")&gt;0,"X"," ")</f>
        <v xml:space="preserve"> </v>
      </c>
      <c r="KH81" s="1690" t="str">
        <f t="shared" ref="KH81" si="814">IF(COUNTIF($F81:$IU84,"=B2")&gt;0,"X"," ")</f>
        <v xml:space="preserve"> </v>
      </c>
      <c r="KI81" s="1690" t="str">
        <f t="shared" ref="KI81" si="815">IF(COUNTIF($F81:$IU84,"=B4")&gt;0,"X"," ")</f>
        <v xml:space="preserve"> </v>
      </c>
      <c r="KJ81" s="1667" t="str">
        <f t="shared" ref="KJ81" si="816">IF(COUNTIF($F81:$IU84,"=11")&gt;0,"X"," ")</f>
        <v xml:space="preserve"> </v>
      </c>
      <c r="KK81" s="1685" t="str">
        <f t="shared" ref="KK81" si="817">IF(COUNTIF($F81:$IU84,"=13")&gt;0,"X"," ")</f>
        <v xml:space="preserve"> </v>
      </c>
      <c r="KL81" s="1685" t="str">
        <f t="shared" ref="KL81" si="818">IF(COUNTIF($F81:$IU84,"=14")&gt;0,"X"," ")</f>
        <v xml:space="preserve"> </v>
      </c>
      <c r="KM81" s="1685" t="str">
        <f t="shared" ref="KM81" si="819">IF(COUNTIF($F81:$IU84,"=16")&gt;0,"X"," ")</f>
        <v xml:space="preserve"> </v>
      </c>
      <c r="KN81" s="1667" t="str">
        <f t="shared" ref="KN81" si="820">IF(COUNTIF($F81:$IU84,"=22")&gt;0,"X"," ")</f>
        <v xml:space="preserve"> </v>
      </c>
      <c r="KO81" s="1664" t="str">
        <f t="shared" ref="KO81" si="821">IF(COUNTIF($F81:$IU84,"=23")&gt;0,"X"," ")</f>
        <v>X</v>
      </c>
      <c r="KP81" s="1664" t="str">
        <f t="shared" ref="KP81" si="822">IF(COUNTIF($F81:$IU84,"=24")&gt;0,"X"," ")</f>
        <v xml:space="preserve"> </v>
      </c>
      <c r="KQ81" s="1667" t="str">
        <f t="shared" ref="KQ81" si="823">IF(COUNTIF($F81:$IU84,"=25")&gt;0,"X"," ")</f>
        <v xml:space="preserve"> </v>
      </c>
      <c r="KR81" s="1667" t="str">
        <f t="shared" ref="KR81" si="824">IF(COUNTIF($F81:$IU84,"=26")&gt;0,"X"," ")</f>
        <v xml:space="preserve"> </v>
      </c>
      <c r="KS81" s="1667" t="str">
        <f t="shared" ref="KS81" si="825">IF(COUNTIF($F81:$IU84,"=31")&gt;0,"X"," ")</f>
        <v xml:space="preserve"> </v>
      </c>
      <c r="KT81" s="1667" t="str">
        <f t="shared" ref="KT81" si="826">IF(COUNTIF($F81:$IU84,"=32")&gt;0,"X"," ")</f>
        <v xml:space="preserve"> </v>
      </c>
      <c r="KU81" s="1667" t="str">
        <f t="shared" ref="KU81" si="827">IF(COUNTIF($F81:$IU84,"=34")&gt;0,"X"," ")</f>
        <v xml:space="preserve"> </v>
      </c>
      <c r="KV81" s="1667" t="str">
        <f t="shared" ref="KV81" si="828">IF(COUNTIF($F81:$IU84,"=35")&gt;0,"X"," ")</f>
        <v xml:space="preserve"> </v>
      </c>
      <c r="KW81" s="1667" t="str">
        <f t="shared" ref="KW81" si="829">IF(COUNTIF($F81:$IU84,"=36")&gt;0,"X"," ")</f>
        <v xml:space="preserve"> </v>
      </c>
      <c r="KX81" s="675"/>
      <c r="KY81" s="1688">
        <f>COUNTIF($F81:$KX84,"=34")</f>
        <v>0</v>
      </c>
      <c r="KZ81" s="104"/>
      <c r="LA81" s="1706" t="str">
        <f>IF(COUNTIF($F81:$IU84,"=H.Prus")&gt;0,"Z"," ")</f>
        <v xml:space="preserve"> </v>
      </c>
      <c r="LB81" s="1709" t="str">
        <f>IF(COUNTIF($F81:$IU84,"=M.Bojarowski")&gt;0,"Z"," ")</f>
        <v xml:space="preserve"> </v>
      </c>
      <c r="LC81" s="1706" t="str">
        <f>IF(COUNTIF($F81:$IU84,"=M.Marcinkiewicz")&gt;0,"Z"," ")</f>
        <v xml:space="preserve"> </v>
      </c>
      <c r="LD81" s="1706" t="str">
        <f>IF(COUNTIF($F81:$IU84,"=K.Cis")&gt;0,"Z"," ")</f>
        <v xml:space="preserve"> </v>
      </c>
      <c r="LE81" s="1706" t="str">
        <f>IF(COUNTIF($F81:$IU84,"=Z.Tomczykowski")&gt;0,"Z"," ")</f>
        <v xml:space="preserve"> </v>
      </c>
      <c r="LF81" s="1706" t="str">
        <f>IF(COUNTIF($F81:$IU84,"=K.Choroszko")&gt;0,"Z"," ")</f>
        <v xml:space="preserve"> </v>
      </c>
      <c r="LG81" s="1706" t="str">
        <f>IF(COUNTIF($F81:$IU84,"=T.Nosowicz")&gt;0,"Z"," ")</f>
        <v xml:space="preserve"> </v>
      </c>
      <c r="LH81" s="1706" t="str">
        <f>IF(COUNTIF($F81:$IU84,"=A.Miściur-Kaszyńska")&gt;0,"Z"," ")</f>
        <v xml:space="preserve"> </v>
      </c>
      <c r="LI81" s="1706" t="str">
        <f t="shared" ref="LI81" si="830">IF(COUNTIF($F81:$IU84,"=A.Gliwiński")&gt;0,"Z"," ")</f>
        <v xml:space="preserve"> </v>
      </c>
      <c r="LJ81" s="1706" t="str">
        <f>IF(COUNTIF($F81:$IU84,"=K.Kiejdo")&gt;0,"Z"," ")</f>
        <v xml:space="preserve"> </v>
      </c>
      <c r="LK81" s="1706" t="str">
        <f>IF(COUNTIF($F81:$IU84,"=M.Kieżun")&gt;0,"Z"," ")</f>
        <v xml:space="preserve"> </v>
      </c>
      <c r="LL81" s="1706" t="str">
        <f>IF(COUNTIF($F81:$IU84,"=I.Cymańska-Kasprzyk")&gt;0,"Z"," ")</f>
        <v xml:space="preserve"> </v>
      </c>
      <c r="LM81" s="1709" t="str">
        <f>IF(COUNTIF($F81:$IU84,"=M.Choroszko")&gt;0,"Z"," ")</f>
        <v xml:space="preserve"> </v>
      </c>
      <c r="LN81" s="1709" t="str">
        <f>IF(COUNTIF($F81:$IU84,"=M.Grzyb")&gt;0,"Z"," ")</f>
        <v xml:space="preserve"> </v>
      </c>
      <c r="LO81" s="1709" t="str">
        <f>IF(COUNTIF($F81:$IU84,"=A.Muż")&gt;0,"Z"," ")</f>
        <v xml:space="preserve"> </v>
      </c>
      <c r="LP81" s="1709" t="str">
        <f>IF(COUNTIF($F81:$IU84,"=E.Kicka")&gt;0,"Z"," ")</f>
        <v xml:space="preserve"> </v>
      </c>
      <c r="LQ81" s="1706" t="str">
        <f>IF(COUNTIF($F81:$IU84,"=M.Gregorczyk")&gt;0,"Z"," ")</f>
        <v xml:space="preserve"> </v>
      </c>
      <c r="LR81" s="1706" t="str">
        <f>IF(COUNTIF($F81:$IU84,"=M.Szonert")&gt;0,"Z"," ")</f>
        <v xml:space="preserve"> </v>
      </c>
      <c r="LS81" s="1709" t="str">
        <f>IF(COUNTIF($F81:$IU84,"=E.Ciarciński")&gt;0,"Z"," ")</f>
        <v xml:space="preserve"> </v>
      </c>
      <c r="LT81" s="1709" t="str">
        <f>IF(COUNTIF($F81:$IU84,"=M.Czajka")&gt;0,"Z"," ")</f>
        <v xml:space="preserve"> </v>
      </c>
      <c r="LU81" s="1709" t="str">
        <f t="shared" ref="LU81" si="831">IF(COUNTIF($F81:$IU84,"=J.Łukaszewicz")&gt;0,"Z"," ")</f>
        <v xml:space="preserve"> </v>
      </c>
      <c r="LV81" s="1709" t="str">
        <f>IF(COUNTIF($F81:$IU84,"=K.Piotrowicz")&gt;0,"Z"," ")</f>
        <v xml:space="preserve"> </v>
      </c>
      <c r="LW81" s="1709" t="str">
        <f>IF(COUNTIF($F81:$IU84,"=A.Tychek")&gt;0,"Z"," ")</f>
        <v xml:space="preserve"> </v>
      </c>
      <c r="LX81" s="1709" t="str">
        <f>IF(COUNTIF($F81:$IU84,"=R.Sokulski")&gt;0,"Z"," ")</f>
        <v>Z</v>
      </c>
      <c r="LY81" s="1709" t="str">
        <f>IF(COUNTIF($F81:$IU84,"=S.Piotrowska")&gt;0,"Z"," ")</f>
        <v xml:space="preserve"> </v>
      </c>
      <c r="LZ81" s="1709" t="str">
        <f>IF(COUNTIF($F81:$IU84,"=J.Gregorczuk")&gt;0,"Z"," ")</f>
        <v xml:space="preserve"> </v>
      </c>
      <c r="MA81" s="1709" t="str">
        <f>IF(COUNTIF($F81:$IU84,"=A.Marciniak")&gt;0,"Z"," ")</f>
        <v xml:space="preserve"> </v>
      </c>
      <c r="MB81" s="1709" t="str">
        <f>IF(COUNTIF($F81:$IU84,"=I.Ogulewicz")&gt;0,"Z"," ")</f>
        <v xml:space="preserve"> </v>
      </c>
      <c r="MC81" s="1709" t="str">
        <f>IF(COUNTIF($F81:$IU84,"=R.Przęczek")&gt;0,"Z"," ")</f>
        <v xml:space="preserve"> </v>
      </c>
      <c r="MD81" s="1709" t="str">
        <f>IF(COUNTIF($F81:$IU84,"=D.Ławecka-Bednarska")&gt;0,"Z"," ")</f>
        <v xml:space="preserve"> </v>
      </c>
      <c r="ME81" s="1709" t="str">
        <f>IF(COUNTIF($F81:$IU84,"=K.Nossek")&gt;0,"Z"," ")</f>
        <v xml:space="preserve"> </v>
      </c>
      <c r="MF81" s="1709" t="str">
        <f>IF(COUNTIF($F81:$IU84,"=M.Lipiński")&gt;0,"Z"," ")</f>
        <v xml:space="preserve"> </v>
      </c>
      <c r="MG81" s="1706" t="str">
        <f t="shared" ref="MG81" si="832">IF(COUNTIF($F81:$IU84,"=H.Libuda")&gt;0,"Z"," ")</f>
        <v xml:space="preserve"> </v>
      </c>
      <c r="MH81" s="1706" t="str">
        <f t="shared" ref="MH81" si="833">IF(COUNTIF($F81:$IU84,"=K.Kaczmarczyk")&gt;0,"Z"," ")</f>
        <v xml:space="preserve"> </v>
      </c>
      <c r="MI81" s="1706" t="str">
        <f t="shared" ref="MI81" si="834">IF(COUNTIF($F81:$IU84,"=K.Janowicz")&gt;0,"Z"," ")</f>
        <v xml:space="preserve"> </v>
      </c>
      <c r="MJ81" s="1706" t="str">
        <f>IF(COUNTIF($F81:$IU84,"=N.Liakh")&gt;0,"Z"," ")</f>
        <v xml:space="preserve"> </v>
      </c>
      <c r="MK81" s="1709" t="str">
        <f>IF(COUNTIF($F81:$IU84,"=J.Lubkiewicz")&gt;0,"Z"," ")</f>
        <v xml:space="preserve"> </v>
      </c>
      <c r="ML81" s="1709" t="str">
        <f>IF(COUNTIF($F81:$IU84,"=I.Świca")&gt;0,"Z"," ")</f>
        <v xml:space="preserve"> </v>
      </c>
      <c r="MM81" s="1709" t="str">
        <f>IF(COUNTIF($F81:$IU84,"=H.Libuda")&gt;0,"Z"," ")</f>
        <v xml:space="preserve"> </v>
      </c>
      <c r="MN81" s="1709" t="str">
        <f>IF(COUNTIF($F81:$IU84,"=A.Jastrzębska")&gt;0,"Z"," ")</f>
        <v xml:space="preserve"> </v>
      </c>
    </row>
    <row r="82" spans="1:352" s="7" customFormat="1" ht="8.1" customHeight="1" thickBot="1">
      <c r="A82" s="1700"/>
      <c r="B82" s="1701"/>
      <c r="C82" s="1701"/>
      <c r="D82" s="1701"/>
      <c r="E82" s="1702"/>
      <c r="F82" s="128" t="s">
        <v>21</v>
      </c>
      <c r="G82" s="89" t="s">
        <v>22</v>
      </c>
      <c r="H82" s="1283"/>
      <c r="I82" s="697"/>
      <c r="J82" s="1383"/>
      <c r="K82" s="128" t="s">
        <v>21</v>
      </c>
      <c r="L82" s="89" t="s">
        <v>22</v>
      </c>
      <c r="M82" s="1283"/>
      <c r="N82" s="697"/>
      <c r="O82" s="1383"/>
      <c r="P82" s="128" t="s">
        <v>21</v>
      </c>
      <c r="Q82" s="89" t="s">
        <v>22</v>
      </c>
      <c r="R82" s="1283"/>
      <c r="S82" s="697"/>
      <c r="T82" s="1383"/>
      <c r="U82" s="123" t="s">
        <v>21</v>
      </c>
      <c r="V82" s="89" t="s">
        <v>22</v>
      </c>
      <c r="W82" s="1283"/>
      <c r="X82" s="697"/>
      <c r="Y82" s="1383"/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3"/>
      <c r="AJ82" s="128" t="s">
        <v>21</v>
      </c>
      <c r="AK82" s="89" t="s">
        <v>22</v>
      </c>
      <c r="AL82" s="1283"/>
      <c r="AM82" s="697"/>
      <c r="AN82" s="1383"/>
      <c r="AO82" s="128" t="s">
        <v>21</v>
      </c>
      <c r="AP82" s="89" t="s">
        <v>22</v>
      </c>
      <c r="AQ82" s="1469"/>
      <c r="AR82" s="495"/>
      <c r="AS82" s="1385"/>
      <c r="AT82" s="128" t="s">
        <v>21</v>
      </c>
      <c r="AU82" s="89" t="s">
        <v>22</v>
      </c>
      <c r="AV82" s="1469"/>
      <c r="AW82" s="495"/>
      <c r="AX82" s="1385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1283"/>
      <c r="BG82" s="697"/>
      <c r="BH82" s="1383"/>
      <c r="BI82" s="123" t="s">
        <v>21</v>
      </c>
      <c r="BJ82" s="89" t="s">
        <v>22</v>
      </c>
      <c r="BK82" s="1283"/>
      <c r="BL82" s="697"/>
      <c r="BM82" s="1383"/>
      <c r="BN82" s="123" t="s">
        <v>21</v>
      </c>
      <c r="BO82" s="89" t="s">
        <v>22</v>
      </c>
      <c r="BP82" s="1283"/>
      <c r="BQ82" s="697"/>
      <c r="BR82" s="1383"/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5"/>
      <c r="CC82" s="123" t="s">
        <v>21</v>
      </c>
      <c r="CD82" s="89" t="s">
        <v>22</v>
      </c>
      <c r="CE82" s="1283"/>
      <c r="CF82" s="697"/>
      <c r="CG82" s="1383"/>
      <c r="CH82" s="123" t="s">
        <v>21</v>
      </c>
      <c r="CI82" s="89" t="s">
        <v>22</v>
      </c>
      <c r="CJ82" s="558"/>
      <c r="CK82" s="476"/>
      <c r="CL82" s="1385"/>
      <c r="CM82" s="128" t="s">
        <v>21</v>
      </c>
      <c r="CN82" s="89" t="s">
        <v>22</v>
      </c>
      <c r="CO82" s="1283"/>
      <c r="CP82" s="697"/>
      <c r="CQ82" s="1383"/>
      <c r="CR82" s="123" t="s">
        <v>21</v>
      </c>
      <c r="CS82" s="89" t="s">
        <v>22</v>
      </c>
      <c r="CT82" s="1283"/>
      <c r="CU82" s="697"/>
      <c r="CV82" s="1383"/>
      <c r="CW82" s="128" t="s">
        <v>21</v>
      </c>
      <c r="CX82" s="89" t="s">
        <v>22</v>
      </c>
      <c r="CY82" s="475"/>
      <c r="CZ82" s="482"/>
      <c r="DA82" s="1474"/>
      <c r="DB82" s="128" t="s">
        <v>21</v>
      </c>
      <c r="DC82" s="89" t="s">
        <v>22</v>
      </c>
      <c r="DD82" s="1283"/>
      <c r="DE82" s="697"/>
      <c r="DF82" s="1383"/>
      <c r="DG82" s="128" t="s">
        <v>21</v>
      </c>
      <c r="DH82" s="89" t="s">
        <v>22</v>
      </c>
      <c r="DI82" s="475"/>
      <c r="DJ82" s="482"/>
      <c r="DK82" s="1474"/>
      <c r="DL82" s="128" t="s">
        <v>21</v>
      </c>
      <c r="DM82" s="89" t="s">
        <v>22</v>
      </c>
      <c r="DN82" s="475"/>
      <c r="DO82" s="482"/>
      <c r="DP82" s="1474"/>
      <c r="DQ82" s="123" t="s">
        <v>21</v>
      </c>
      <c r="DR82" s="386" t="s">
        <v>22</v>
      </c>
      <c r="DS82" s="1283"/>
      <c r="DT82" s="697"/>
      <c r="DU82" s="1383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1283"/>
      <c r="ED82" s="697"/>
      <c r="EE82" s="1383"/>
      <c r="EF82" s="259" t="s">
        <v>9</v>
      </c>
      <c r="EG82" s="89" t="s">
        <v>10</v>
      </c>
      <c r="EH82" s="1283"/>
      <c r="EI82" s="697"/>
      <c r="EJ82" s="1383"/>
      <c r="EK82" s="259" t="s">
        <v>21</v>
      </c>
      <c r="EL82" s="386" t="s">
        <v>22</v>
      </c>
      <c r="EM82" s="1283"/>
      <c r="EN82" s="697"/>
      <c r="EO82" s="1383"/>
      <c r="EP82" s="128" t="s">
        <v>21</v>
      </c>
      <c r="EQ82" s="89" t="s">
        <v>22</v>
      </c>
      <c r="ER82" s="343"/>
      <c r="ES82" s="141"/>
      <c r="ET82" s="1467"/>
      <c r="EU82" s="123" t="s">
        <v>21</v>
      </c>
      <c r="EV82" s="89" t="s">
        <v>22</v>
      </c>
      <c r="EW82" s="343"/>
      <c r="EX82" s="141"/>
      <c r="EY82" s="349"/>
      <c r="EZ82" s="1342" t="s">
        <v>21</v>
      </c>
      <c r="FA82" s="1336" t="s">
        <v>22</v>
      </c>
      <c r="FB82" s="1337"/>
      <c r="FC82" s="1338"/>
      <c r="FD82" s="1641"/>
      <c r="FE82" s="1335" t="s">
        <v>21</v>
      </c>
      <c r="FF82" s="1336" t="s">
        <v>22</v>
      </c>
      <c r="FG82" s="1337"/>
      <c r="FH82" s="1340"/>
      <c r="FI82" s="1388"/>
      <c r="FJ82" s="1342" t="s">
        <v>21</v>
      </c>
      <c r="FK82" s="1336" t="s">
        <v>22</v>
      </c>
      <c r="FL82" s="1337"/>
      <c r="FM82" s="1338"/>
      <c r="FN82" s="1644"/>
      <c r="FO82" s="1342" t="s">
        <v>21</v>
      </c>
      <c r="FP82" s="1336" t="s">
        <v>22</v>
      </c>
      <c r="FQ82" s="1337"/>
      <c r="FR82" s="1338"/>
      <c r="FS82" s="1339"/>
      <c r="FT82" s="1342" t="s">
        <v>21</v>
      </c>
      <c r="FU82" s="1336" t="s">
        <v>22</v>
      </c>
      <c r="FV82" s="1337"/>
      <c r="FW82" s="1340"/>
      <c r="FX82" s="1388"/>
      <c r="FY82" s="1342" t="s">
        <v>21</v>
      </c>
      <c r="FZ82" s="1336" t="s">
        <v>22</v>
      </c>
      <c r="GA82" s="1337"/>
      <c r="GB82" s="1340"/>
      <c r="GC82" s="1339"/>
      <c r="GD82" s="1335" t="s">
        <v>21</v>
      </c>
      <c r="GE82" s="1341" t="s">
        <v>22</v>
      </c>
      <c r="GF82" s="1337"/>
      <c r="GG82" s="1340"/>
      <c r="GH82" s="1388"/>
      <c r="GI82" s="1335" t="s">
        <v>21</v>
      </c>
      <c r="GJ82" s="1341" t="s">
        <v>22</v>
      </c>
      <c r="GK82" s="1337"/>
      <c r="GL82" s="1338"/>
      <c r="GM82" s="1339"/>
      <c r="GN82" s="1342" t="s">
        <v>21</v>
      </c>
      <c r="GO82" s="1336" t="s">
        <v>22</v>
      </c>
      <c r="GP82" s="1337"/>
      <c r="GQ82" s="1340"/>
      <c r="GR82" s="1388"/>
      <c r="GS82" s="1335" t="s">
        <v>21</v>
      </c>
      <c r="GT82" s="1341" t="s">
        <v>22</v>
      </c>
      <c r="GU82" s="1337"/>
      <c r="GV82" s="1338"/>
      <c r="GW82" s="1390"/>
      <c r="GX82" s="600" t="s">
        <v>21</v>
      </c>
      <c r="GY82" s="601" t="s">
        <v>22</v>
      </c>
      <c r="GZ82" s="602"/>
      <c r="HA82" s="603"/>
      <c r="HB82" s="1393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3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8"/>
      <c r="IB82" s="128" t="s">
        <v>21</v>
      </c>
      <c r="IC82" s="89" t="s">
        <v>22</v>
      </c>
      <c r="ID82" s="498" t="s">
        <v>1502</v>
      </c>
      <c r="IE82" s="495" t="s">
        <v>545</v>
      </c>
      <c r="IF82" s="1378">
        <v>23</v>
      </c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8"/>
      <c r="IQ82" s="825" t="s">
        <v>21</v>
      </c>
      <c r="IR82" s="826" t="s">
        <v>22</v>
      </c>
      <c r="IS82" s="498"/>
      <c r="IT82" s="495"/>
      <c r="IU82" s="1378"/>
      <c r="IV82" s="675"/>
      <c r="IW82" s="80" t="s">
        <v>21</v>
      </c>
      <c r="IX82" s="1671"/>
      <c r="IY82" s="1671"/>
      <c r="IZ82" s="1671"/>
      <c r="JA82" s="1671"/>
      <c r="JB82" s="1671"/>
      <c r="JC82" s="1671"/>
      <c r="JD82" s="1671"/>
      <c r="JE82" s="1671"/>
      <c r="JF82" s="1671"/>
      <c r="JG82" s="1671"/>
      <c r="JH82" s="1671"/>
      <c r="JI82" s="1674"/>
      <c r="JJ82" s="1677"/>
      <c r="JK82" s="1677"/>
      <c r="JL82" s="1677"/>
      <c r="JM82" s="1680"/>
      <c r="JN82" s="1683"/>
      <c r="JO82" s="1683"/>
      <c r="JP82" s="1680"/>
      <c r="JQ82" s="1680"/>
      <c r="JR82" s="1680"/>
      <c r="JS82" s="1680"/>
      <c r="JT82" s="1674"/>
      <c r="JU82" s="1674"/>
      <c r="JV82" s="1674"/>
      <c r="JW82" s="1688"/>
      <c r="JX82" s="80" t="s">
        <v>21</v>
      </c>
      <c r="JY82" s="1691"/>
      <c r="JZ82" s="1691"/>
      <c r="KA82" s="1691"/>
      <c r="KB82" s="1691"/>
      <c r="KC82" s="1691"/>
      <c r="KD82" s="1691"/>
      <c r="KE82" s="1691"/>
      <c r="KF82" s="1691"/>
      <c r="KG82" s="1691"/>
      <c r="KH82" s="1691"/>
      <c r="KI82" s="1691"/>
      <c r="KJ82" s="1668"/>
      <c r="KK82" s="1686"/>
      <c r="KL82" s="1686"/>
      <c r="KM82" s="1686"/>
      <c r="KN82" s="1668"/>
      <c r="KO82" s="1665"/>
      <c r="KP82" s="1665"/>
      <c r="KQ82" s="1668"/>
      <c r="KR82" s="1668"/>
      <c r="KS82" s="1668"/>
      <c r="KT82" s="1668"/>
      <c r="KU82" s="1668"/>
      <c r="KV82" s="1668"/>
      <c r="KW82" s="1668"/>
      <c r="KX82" s="675"/>
      <c r="KY82" s="1688"/>
      <c r="KZ82" s="105" t="s">
        <v>21</v>
      </c>
      <c r="LA82" s="1707"/>
      <c r="LB82" s="1709"/>
      <c r="LC82" s="1707"/>
      <c r="LD82" s="1707"/>
      <c r="LE82" s="1707"/>
      <c r="LF82" s="1707"/>
      <c r="LG82" s="1707"/>
      <c r="LH82" s="1707"/>
      <c r="LI82" s="1707"/>
      <c r="LJ82" s="1707"/>
      <c r="LK82" s="1707"/>
      <c r="LL82" s="1707"/>
      <c r="LM82" s="1709"/>
      <c r="LN82" s="1709"/>
      <c r="LO82" s="1709"/>
      <c r="LP82" s="1709"/>
      <c r="LQ82" s="1707"/>
      <c r="LR82" s="1707"/>
      <c r="LS82" s="1709"/>
      <c r="LT82" s="1709"/>
      <c r="LU82" s="1709"/>
      <c r="LV82" s="1709"/>
      <c r="LW82" s="1709"/>
      <c r="LX82" s="1709"/>
      <c r="LY82" s="1709"/>
      <c r="LZ82" s="1709"/>
      <c r="MA82" s="1709"/>
      <c r="MB82" s="1709"/>
      <c r="MC82" s="1709"/>
      <c r="MD82" s="1709"/>
      <c r="ME82" s="1709"/>
      <c r="MF82" s="1709"/>
      <c r="MG82" s="1707"/>
      <c r="MH82" s="1707"/>
      <c r="MI82" s="1707"/>
      <c r="MJ82" s="1707"/>
      <c r="MK82" s="1709"/>
      <c r="ML82" s="1709"/>
      <c r="MM82" s="1709"/>
      <c r="MN82" s="1709"/>
    </row>
    <row r="83" spans="1:352" s="7" customFormat="1" ht="8.1" customHeight="1" thickBot="1">
      <c r="A83" s="1700"/>
      <c r="B83" s="1701"/>
      <c r="C83" s="1701"/>
      <c r="D83" s="1701"/>
      <c r="E83" s="1702"/>
      <c r="F83" s="128"/>
      <c r="G83" s="89"/>
      <c r="H83" s="1283"/>
      <c r="I83" s="697"/>
      <c r="J83" s="1383"/>
      <c r="K83" s="128"/>
      <c r="L83" s="89"/>
      <c r="M83" s="1283"/>
      <c r="N83" s="697"/>
      <c r="O83" s="1383"/>
      <c r="P83" s="128"/>
      <c r="Q83" s="89"/>
      <c r="R83" s="1283"/>
      <c r="S83" s="697"/>
      <c r="T83" s="1383"/>
      <c r="U83" s="123"/>
      <c r="V83" s="89"/>
      <c r="W83" s="1283"/>
      <c r="X83" s="697"/>
      <c r="Y83" s="1383"/>
      <c r="Z83" s="128"/>
      <c r="AA83" s="89"/>
      <c r="AB83" s="207"/>
      <c r="AC83" s="136"/>
      <c r="AD83" s="144"/>
      <c r="AE83" s="128"/>
      <c r="AF83" s="89"/>
      <c r="AG83" s="207"/>
      <c r="AH83" s="136"/>
      <c r="AI83" s="1373"/>
      <c r="AJ83" s="128"/>
      <c r="AK83" s="89"/>
      <c r="AL83" s="1283"/>
      <c r="AM83" s="697"/>
      <c r="AN83" s="1383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1283"/>
      <c r="BG83" s="697"/>
      <c r="BH83" s="1383"/>
      <c r="BI83" s="123"/>
      <c r="BJ83" s="89"/>
      <c r="BK83" s="1283"/>
      <c r="BL83" s="697"/>
      <c r="BM83" s="1383"/>
      <c r="BN83" s="123"/>
      <c r="BO83" s="89"/>
      <c r="BP83" s="1283"/>
      <c r="BQ83" s="697"/>
      <c r="BR83" s="1383"/>
      <c r="BS83" s="123"/>
      <c r="BT83" s="89"/>
      <c r="BU83" s="207"/>
      <c r="BV83" s="136"/>
      <c r="BW83" s="349"/>
      <c r="BX83" s="123"/>
      <c r="BY83" s="89"/>
      <c r="BZ83" s="477"/>
      <c r="CA83" s="478"/>
      <c r="CB83" s="1385"/>
      <c r="CC83" s="123"/>
      <c r="CD83" s="89"/>
      <c r="CE83" s="1283"/>
      <c r="CF83" s="697"/>
      <c r="CG83" s="1383"/>
      <c r="CH83" s="123"/>
      <c r="CI83" s="89"/>
      <c r="CJ83" s="477"/>
      <c r="CK83" s="478"/>
      <c r="CL83" s="1385"/>
      <c r="CM83" s="128"/>
      <c r="CN83" s="89"/>
      <c r="CO83" s="1283"/>
      <c r="CP83" s="697"/>
      <c r="CQ83" s="1383"/>
      <c r="CR83" s="123"/>
      <c r="CS83" s="89"/>
      <c r="CT83" s="1283"/>
      <c r="CU83" s="697"/>
      <c r="CV83" s="1383"/>
      <c r="CW83" s="128"/>
      <c r="CX83" s="89"/>
      <c r="CY83" s="475"/>
      <c r="CZ83" s="483"/>
      <c r="DA83" s="1474"/>
      <c r="DB83" s="128"/>
      <c r="DC83" s="89"/>
      <c r="DD83" s="1283"/>
      <c r="DE83" s="697"/>
      <c r="DF83" s="1383"/>
      <c r="DG83" s="128"/>
      <c r="DH83" s="89"/>
      <c r="DI83" s="475"/>
      <c r="DJ83" s="483"/>
      <c r="DK83" s="1474"/>
      <c r="DL83" s="128"/>
      <c r="DM83" s="89"/>
      <c r="DN83" s="475"/>
      <c r="DO83" s="483"/>
      <c r="DP83" s="1474"/>
      <c r="DQ83" s="123"/>
      <c r="DR83" s="386"/>
      <c r="DS83" s="1283"/>
      <c r="DT83" s="697"/>
      <c r="DU83" s="1383"/>
      <c r="DV83" s="123"/>
      <c r="DW83" s="386"/>
      <c r="DX83" s="477"/>
      <c r="DY83" s="483"/>
      <c r="DZ83" s="144"/>
      <c r="EA83" s="128"/>
      <c r="EB83" s="89"/>
      <c r="EC83" s="1283"/>
      <c r="ED83" s="697"/>
      <c r="EE83" s="1383"/>
      <c r="EF83" s="259"/>
      <c r="EG83" s="89"/>
      <c r="EH83" s="1283"/>
      <c r="EI83" s="697"/>
      <c r="EJ83" s="1383"/>
      <c r="EK83" s="259"/>
      <c r="EL83" s="386"/>
      <c r="EM83" s="1283"/>
      <c r="EN83" s="697"/>
      <c r="EO83" s="1383"/>
      <c r="EP83" s="128"/>
      <c r="EQ83" s="89"/>
      <c r="ER83" s="238"/>
      <c r="ES83" s="141"/>
      <c r="ET83" s="349"/>
      <c r="EU83" s="123"/>
      <c r="EV83" s="89"/>
      <c r="EW83" s="238"/>
      <c r="EX83" s="1466"/>
      <c r="EY83" s="349"/>
      <c r="EZ83" s="1342"/>
      <c r="FA83" s="1336"/>
      <c r="FB83" s="1337"/>
      <c r="FC83" s="1343"/>
      <c r="FD83" s="1641"/>
      <c r="FE83" s="1335"/>
      <c r="FF83" s="1336"/>
      <c r="FG83" s="1337"/>
      <c r="FH83" s="1343"/>
      <c r="FI83" s="1388"/>
      <c r="FJ83" s="1342"/>
      <c r="FK83" s="1336"/>
      <c r="FL83" s="1337"/>
      <c r="FM83" s="1343"/>
      <c r="FN83" s="1388"/>
      <c r="FO83" s="1342"/>
      <c r="FP83" s="1336"/>
      <c r="FQ83" s="1337"/>
      <c r="FR83" s="1343"/>
      <c r="FS83" s="1339"/>
      <c r="FT83" s="1342"/>
      <c r="FU83" s="1336"/>
      <c r="FV83" s="1337"/>
      <c r="FW83" s="1343"/>
      <c r="FX83" s="1388"/>
      <c r="FY83" s="1342"/>
      <c r="FZ83" s="1336"/>
      <c r="GA83" s="1337"/>
      <c r="GB83" s="1343"/>
      <c r="GC83" s="1339"/>
      <c r="GD83" s="1335"/>
      <c r="GE83" s="1341"/>
      <c r="GF83" s="1337"/>
      <c r="GG83" s="1343"/>
      <c r="GH83" s="1388"/>
      <c r="GI83" s="1335"/>
      <c r="GJ83" s="1341"/>
      <c r="GK83" s="1337"/>
      <c r="GL83" s="1343"/>
      <c r="GM83" s="1339"/>
      <c r="GN83" s="1342"/>
      <c r="GO83" s="1336"/>
      <c r="GP83" s="1337"/>
      <c r="GQ83" s="1343"/>
      <c r="GR83" s="1388"/>
      <c r="GS83" s="1335"/>
      <c r="GT83" s="1341"/>
      <c r="GU83" s="1337"/>
      <c r="GV83" s="1343"/>
      <c r="GW83" s="1390"/>
      <c r="GX83" s="600"/>
      <c r="GY83" s="601"/>
      <c r="GZ83" s="602"/>
      <c r="HA83" s="603"/>
      <c r="HB83" s="1393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3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8"/>
      <c r="IB83" s="128"/>
      <c r="IC83" s="89"/>
      <c r="ID83" s="498"/>
      <c r="IE83" s="495"/>
      <c r="IF83" s="1383"/>
      <c r="IG83" s="123"/>
      <c r="IH83" s="89"/>
      <c r="II83" s="498"/>
      <c r="IJ83" s="495"/>
      <c r="IK83" s="144"/>
      <c r="IL83" s="128"/>
      <c r="IM83" s="89"/>
      <c r="IN83" s="498"/>
      <c r="IO83" s="495"/>
      <c r="IP83" s="1378"/>
      <c r="IQ83" s="825"/>
      <c r="IR83" s="826"/>
      <c r="IS83" s="498"/>
      <c r="IT83" s="495"/>
      <c r="IU83" s="1378"/>
      <c r="IV83" s="675"/>
      <c r="IW83" s="80"/>
      <c r="IX83" s="1671"/>
      <c r="IY83" s="1671"/>
      <c r="IZ83" s="1671"/>
      <c r="JA83" s="1671"/>
      <c r="JB83" s="1671"/>
      <c r="JC83" s="1671"/>
      <c r="JD83" s="1671"/>
      <c r="JE83" s="1671"/>
      <c r="JF83" s="1671"/>
      <c r="JG83" s="1671"/>
      <c r="JH83" s="1671"/>
      <c r="JI83" s="1674"/>
      <c r="JJ83" s="1677"/>
      <c r="JK83" s="1677"/>
      <c r="JL83" s="1677"/>
      <c r="JM83" s="1680"/>
      <c r="JN83" s="1683"/>
      <c r="JO83" s="1683"/>
      <c r="JP83" s="1680"/>
      <c r="JQ83" s="1680"/>
      <c r="JR83" s="1680"/>
      <c r="JS83" s="1680"/>
      <c r="JT83" s="1674"/>
      <c r="JU83" s="1674"/>
      <c r="JV83" s="1674"/>
      <c r="JW83" s="1688"/>
      <c r="JX83" s="80"/>
      <c r="JY83" s="1691"/>
      <c r="JZ83" s="1691"/>
      <c r="KA83" s="1691"/>
      <c r="KB83" s="1691"/>
      <c r="KC83" s="1691"/>
      <c r="KD83" s="1691"/>
      <c r="KE83" s="1691"/>
      <c r="KF83" s="1691"/>
      <c r="KG83" s="1691"/>
      <c r="KH83" s="1691"/>
      <c r="KI83" s="1691"/>
      <c r="KJ83" s="1668"/>
      <c r="KK83" s="1686"/>
      <c r="KL83" s="1686"/>
      <c r="KM83" s="1686"/>
      <c r="KN83" s="1668"/>
      <c r="KO83" s="1665"/>
      <c r="KP83" s="1665"/>
      <c r="KQ83" s="1668"/>
      <c r="KR83" s="1668"/>
      <c r="KS83" s="1668"/>
      <c r="KT83" s="1668"/>
      <c r="KU83" s="1668"/>
      <c r="KV83" s="1668"/>
      <c r="KW83" s="1668"/>
      <c r="KX83" s="675"/>
      <c r="KY83" s="1688"/>
      <c r="KZ83" s="105"/>
      <c r="LA83" s="1707"/>
      <c r="LB83" s="1709"/>
      <c r="LC83" s="1707"/>
      <c r="LD83" s="1707"/>
      <c r="LE83" s="1707"/>
      <c r="LF83" s="1707"/>
      <c r="LG83" s="1707"/>
      <c r="LH83" s="1707"/>
      <c r="LI83" s="1707"/>
      <c r="LJ83" s="1707"/>
      <c r="LK83" s="1707"/>
      <c r="LL83" s="1707"/>
      <c r="LM83" s="1709"/>
      <c r="LN83" s="1709"/>
      <c r="LO83" s="1709"/>
      <c r="LP83" s="1709"/>
      <c r="LQ83" s="1707"/>
      <c r="LR83" s="1707"/>
      <c r="LS83" s="1709"/>
      <c r="LT83" s="1709"/>
      <c r="LU83" s="1709"/>
      <c r="LV83" s="1709"/>
      <c r="LW83" s="1709"/>
      <c r="LX83" s="1709"/>
      <c r="LY83" s="1709"/>
      <c r="LZ83" s="1709"/>
      <c r="MA83" s="1709"/>
      <c r="MB83" s="1709"/>
      <c r="MC83" s="1709"/>
      <c r="MD83" s="1709"/>
      <c r="ME83" s="1709"/>
      <c r="MF83" s="1709"/>
      <c r="MG83" s="1707"/>
      <c r="MH83" s="1707"/>
      <c r="MI83" s="1707"/>
      <c r="MJ83" s="1707"/>
      <c r="MK83" s="1709"/>
      <c r="ML83" s="1709"/>
      <c r="MM83" s="1709"/>
      <c r="MN83" s="1709"/>
    </row>
    <row r="84" spans="1:352" s="7" customFormat="1" ht="10.5" customHeight="1" thickBot="1">
      <c r="A84" s="1700"/>
      <c r="B84" s="1701"/>
      <c r="C84" s="1701"/>
      <c r="D84" s="1701"/>
      <c r="E84" s="1702"/>
      <c r="F84" s="126"/>
      <c r="G84" s="90"/>
      <c r="H84" s="170"/>
      <c r="I84" s="137"/>
      <c r="J84" s="1382"/>
      <c r="K84" s="126"/>
      <c r="L84" s="90"/>
      <c r="M84" s="170"/>
      <c r="N84" s="137"/>
      <c r="O84" s="1382"/>
      <c r="P84" s="126"/>
      <c r="Q84" s="90"/>
      <c r="R84" s="170"/>
      <c r="S84" s="137"/>
      <c r="T84" s="1382"/>
      <c r="U84" s="126"/>
      <c r="V84" s="90"/>
      <c r="W84" s="170"/>
      <c r="X84" s="137"/>
      <c r="Y84" s="1382"/>
      <c r="Z84" s="126"/>
      <c r="AA84" s="90"/>
      <c r="AB84" s="208"/>
      <c r="AC84" s="137"/>
      <c r="AD84" s="145"/>
      <c r="AE84" s="126"/>
      <c r="AF84" s="90"/>
      <c r="AG84" s="208"/>
      <c r="AH84" s="137"/>
      <c r="AI84" s="1380"/>
      <c r="AJ84" s="126"/>
      <c r="AK84" s="90"/>
      <c r="AL84" s="170"/>
      <c r="AM84" s="137"/>
      <c r="AN84" s="1382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170"/>
      <c r="BG84" s="137"/>
      <c r="BH84" s="1382"/>
      <c r="BI84" s="124"/>
      <c r="BJ84" s="90"/>
      <c r="BK84" s="170"/>
      <c r="BL84" s="137"/>
      <c r="BM84" s="1382"/>
      <c r="BN84" s="126"/>
      <c r="BO84" s="90"/>
      <c r="BP84" s="170"/>
      <c r="BQ84" s="137"/>
      <c r="BR84" s="1382"/>
      <c r="BS84" s="126"/>
      <c r="BT84" s="90"/>
      <c r="BU84" s="208"/>
      <c r="BV84" s="137"/>
      <c r="BW84" s="350"/>
      <c r="BX84" s="126"/>
      <c r="BY84" s="90"/>
      <c r="BZ84" s="479"/>
      <c r="CA84" s="480"/>
      <c r="CB84" s="1386"/>
      <c r="CC84" s="126"/>
      <c r="CD84" s="90"/>
      <c r="CE84" s="170"/>
      <c r="CF84" s="137"/>
      <c r="CG84" s="1382"/>
      <c r="CH84" s="126"/>
      <c r="CI84" s="90"/>
      <c r="CJ84" s="479"/>
      <c r="CK84" s="480"/>
      <c r="CL84" s="1386"/>
      <c r="CM84" s="126"/>
      <c r="CN84" s="90"/>
      <c r="CO84" s="170"/>
      <c r="CP84" s="137"/>
      <c r="CQ84" s="1382"/>
      <c r="CR84" s="126"/>
      <c r="CS84" s="90"/>
      <c r="CT84" s="170"/>
      <c r="CU84" s="137"/>
      <c r="CV84" s="1382"/>
      <c r="CW84" s="126"/>
      <c r="CX84" s="90"/>
      <c r="CY84" s="493"/>
      <c r="CZ84" s="480"/>
      <c r="DA84" s="1475"/>
      <c r="DB84" s="126"/>
      <c r="DC84" s="90"/>
      <c r="DD84" s="170"/>
      <c r="DE84" s="137"/>
      <c r="DF84" s="1382"/>
      <c r="DG84" s="126"/>
      <c r="DH84" s="90"/>
      <c r="DI84" s="493"/>
      <c r="DJ84" s="480"/>
      <c r="DK84" s="1475"/>
      <c r="DL84" s="126"/>
      <c r="DM84" s="90"/>
      <c r="DN84" s="493"/>
      <c r="DO84" s="480"/>
      <c r="DP84" s="1475"/>
      <c r="DQ84" s="126"/>
      <c r="DR84" s="109"/>
      <c r="DS84" s="170"/>
      <c r="DT84" s="137"/>
      <c r="DU84" s="1382"/>
      <c r="DV84" s="126"/>
      <c r="DW84" s="109"/>
      <c r="DX84" s="479"/>
      <c r="DY84" s="480"/>
      <c r="DZ84" s="145"/>
      <c r="EA84" s="126"/>
      <c r="EB84" s="90"/>
      <c r="EC84" s="170"/>
      <c r="ED84" s="137"/>
      <c r="EE84" s="1382"/>
      <c r="EF84" s="260"/>
      <c r="EG84" s="90"/>
      <c r="EH84" s="170"/>
      <c r="EI84" s="137"/>
      <c r="EJ84" s="1382"/>
      <c r="EK84" s="260"/>
      <c r="EL84" s="109"/>
      <c r="EM84" s="170"/>
      <c r="EN84" s="137"/>
      <c r="EO84" s="1382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9"/>
      <c r="FA84" s="1350"/>
      <c r="FB84" s="1642"/>
      <c r="FC84" s="1346"/>
      <c r="FD84" s="1643"/>
      <c r="FE84" s="1349"/>
      <c r="FF84" s="1350"/>
      <c r="FG84" s="1347"/>
      <c r="FH84" s="1346"/>
      <c r="FI84" s="1389"/>
      <c r="FJ84" s="1349"/>
      <c r="FK84" s="1350"/>
      <c r="FL84" s="1347"/>
      <c r="FM84" s="1346"/>
      <c r="FN84" s="1348"/>
      <c r="FO84" s="1349"/>
      <c r="FP84" s="1350"/>
      <c r="FQ84" s="1347"/>
      <c r="FR84" s="1346"/>
      <c r="FS84" s="1348"/>
      <c r="FT84" s="1349"/>
      <c r="FU84" s="1350"/>
      <c r="FV84" s="1347"/>
      <c r="FW84" s="1346"/>
      <c r="FX84" s="1389"/>
      <c r="FY84" s="1349"/>
      <c r="FZ84" s="1350"/>
      <c r="GA84" s="1347"/>
      <c r="GB84" s="1346"/>
      <c r="GC84" s="1348"/>
      <c r="GD84" s="1349"/>
      <c r="GE84" s="1345"/>
      <c r="GF84" s="1347"/>
      <c r="GG84" s="1346"/>
      <c r="GH84" s="1389"/>
      <c r="GI84" s="1349"/>
      <c r="GJ84" s="1345"/>
      <c r="GK84" s="1347"/>
      <c r="GL84" s="1346"/>
      <c r="GM84" s="1348"/>
      <c r="GN84" s="1349"/>
      <c r="GO84" s="1350"/>
      <c r="GP84" s="1347"/>
      <c r="GQ84" s="1346"/>
      <c r="GR84" s="1389"/>
      <c r="GS84" s="1349"/>
      <c r="GT84" s="1345"/>
      <c r="GU84" s="1347"/>
      <c r="GV84" s="1346"/>
      <c r="GW84" s="1389"/>
      <c r="GX84" s="605"/>
      <c r="GY84" s="610"/>
      <c r="GZ84" s="607"/>
      <c r="HA84" s="607"/>
      <c r="HB84" s="1394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4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2"/>
      <c r="IB84" s="126"/>
      <c r="IC84" s="90"/>
      <c r="ID84" s="499"/>
      <c r="IE84" s="499"/>
      <c r="IF84" s="1395"/>
      <c r="IG84" s="126"/>
      <c r="IH84" s="90"/>
      <c r="II84" s="499"/>
      <c r="IJ84" s="499"/>
      <c r="IK84" s="145"/>
      <c r="IL84" s="126"/>
      <c r="IM84" s="90"/>
      <c r="IN84" s="499"/>
      <c r="IO84" s="499"/>
      <c r="IP84" s="1382"/>
      <c r="IQ84" s="827"/>
      <c r="IR84" s="830"/>
      <c r="IS84" s="499"/>
      <c r="IT84" s="499"/>
      <c r="IU84" s="1382"/>
      <c r="IV84" s="675"/>
      <c r="IW84" s="81"/>
      <c r="IX84" s="1672"/>
      <c r="IY84" s="1672"/>
      <c r="IZ84" s="1672"/>
      <c r="JA84" s="1672"/>
      <c r="JB84" s="1672"/>
      <c r="JC84" s="1672"/>
      <c r="JD84" s="1672"/>
      <c r="JE84" s="1672"/>
      <c r="JF84" s="1672"/>
      <c r="JG84" s="1672"/>
      <c r="JH84" s="1672"/>
      <c r="JI84" s="1675"/>
      <c r="JJ84" s="1678"/>
      <c r="JK84" s="1678"/>
      <c r="JL84" s="1678"/>
      <c r="JM84" s="1681"/>
      <c r="JN84" s="1684"/>
      <c r="JO84" s="1684"/>
      <c r="JP84" s="1681"/>
      <c r="JQ84" s="1681"/>
      <c r="JR84" s="1681"/>
      <c r="JS84" s="1681"/>
      <c r="JT84" s="1675"/>
      <c r="JU84" s="1675"/>
      <c r="JV84" s="1675"/>
      <c r="JW84" s="1688"/>
      <c r="JX84" s="81"/>
      <c r="JY84" s="1692"/>
      <c r="JZ84" s="1692"/>
      <c r="KA84" s="1692"/>
      <c r="KB84" s="1692"/>
      <c r="KC84" s="1692"/>
      <c r="KD84" s="1692"/>
      <c r="KE84" s="1692"/>
      <c r="KF84" s="1692"/>
      <c r="KG84" s="1692"/>
      <c r="KH84" s="1692"/>
      <c r="KI84" s="1692"/>
      <c r="KJ84" s="1669"/>
      <c r="KK84" s="1687"/>
      <c r="KL84" s="1687"/>
      <c r="KM84" s="1687"/>
      <c r="KN84" s="1669"/>
      <c r="KO84" s="1666"/>
      <c r="KP84" s="1666"/>
      <c r="KQ84" s="1669"/>
      <c r="KR84" s="1669"/>
      <c r="KS84" s="1669"/>
      <c r="KT84" s="1669"/>
      <c r="KU84" s="1669"/>
      <c r="KV84" s="1669"/>
      <c r="KW84" s="1669"/>
      <c r="KX84" s="675"/>
      <c r="KY84" s="1688"/>
      <c r="KZ84" s="106"/>
      <c r="LA84" s="1708"/>
      <c r="LB84" s="1709"/>
      <c r="LC84" s="1708"/>
      <c r="LD84" s="1708"/>
      <c r="LE84" s="1708"/>
      <c r="LF84" s="1708"/>
      <c r="LG84" s="1708"/>
      <c r="LH84" s="1708"/>
      <c r="LI84" s="1708"/>
      <c r="LJ84" s="1708"/>
      <c r="LK84" s="1708"/>
      <c r="LL84" s="1708"/>
      <c r="LM84" s="1709"/>
      <c r="LN84" s="1709"/>
      <c r="LO84" s="1709"/>
      <c r="LP84" s="1709"/>
      <c r="LQ84" s="1708"/>
      <c r="LR84" s="1708"/>
      <c r="LS84" s="1709"/>
      <c r="LT84" s="1709"/>
      <c r="LU84" s="1709"/>
      <c r="LV84" s="1709"/>
      <c r="LW84" s="1709"/>
      <c r="LX84" s="1709"/>
      <c r="LY84" s="1709"/>
      <c r="LZ84" s="1709"/>
      <c r="MA84" s="1709"/>
      <c r="MB84" s="1709"/>
      <c r="MC84" s="1709"/>
      <c r="MD84" s="1709"/>
      <c r="ME84" s="1709"/>
      <c r="MF84" s="1709"/>
      <c r="MG84" s="1708"/>
      <c r="MH84" s="1708"/>
      <c r="MI84" s="1708"/>
      <c r="MJ84" s="1708"/>
      <c r="MK84" s="1709"/>
      <c r="ML84" s="1709"/>
      <c r="MM84" s="1709"/>
      <c r="MN84" s="1709"/>
    </row>
    <row r="85" spans="1:352" s="7" customFormat="1" ht="8.1" customHeight="1" thickBot="1">
      <c r="A85" s="1700"/>
      <c r="B85" s="1701"/>
      <c r="C85" s="1701"/>
      <c r="D85" s="1701"/>
      <c r="E85" s="1702"/>
      <c r="F85" s="127"/>
      <c r="G85" s="88"/>
      <c r="H85" s="1282"/>
      <c r="I85" s="695"/>
      <c r="J85" s="1381"/>
      <c r="K85" s="127"/>
      <c r="L85" s="88"/>
      <c r="M85" s="1282"/>
      <c r="N85" s="695"/>
      <c r="O85" s="1381"/>
      <c r="P85" s="127"/>
      <c r="Q85" s="88"/>
      <c r="R85" s="1282"/>
      <c r="S85" s="695"/>
      <c r="T85" s="1381"/>
      <c r="U85" s="127"/>
      <c r="V85" s="88"/>
      <c r="W85" s="1282"/>
      <c r="X85" s="695"/>
      <c r="Y85" s="1381"/>
      <c r="Z85" s="127"/>
      <c r="AA85" s="88"/>
      <c r="AB85" s="205"/>
      <c r="AC85" s="135"/>
      <c r="AD85" s="143"/>
      <c r="AE85" s="127"/>
      <c r="AF85" s="88"/>
      <c r="AG85" s="205"/>
      <c r="AH85" s="135"/>
      <c r="AI85" s="1379"/>
      <c r="AJ85" s="127"/>
      <c r="AK85" s="88"/>
      <c r="AL85" s="1282"/>
      <c r="AM85" s="695"/>
      <c r="AN85" s="1381"/>
      <c r="AO85" s="127"/>
      <c r="AP85" s="88"/>
      <c r="AQ85" s="1468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1282"/>
      <c r="BG85" s="695"/>
      <c r="BH85" s="1381"/>
      <c r="BI85" s="122"/>
      <c r="BJ85" s="88"/>
      <c r="BK85" s="1282"/>
      <c r="BL85" s="695"/>
      <c r="BM85" s="1381"/>
      <c r="BN85" s="127"/>
      <c r="BO85" s="88"/>
      <c r="BP85" s="1282"/>
      <c r="BQ85" s="695"/>
      <c r="BR85" s="1381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1282"/>
      <c r="CF85" s="695"/>
      <c r="CG85" s="1381"/>
      <c r="CH85" s="127"/>
      <c r="CI85" s="88"/>
      <c r="CJ85" s="396"/>
      <c r="CK85" s="481"/>
      <c r="CL85" s="1384"/>
      <c r="CM85" s="127"/>
      <c r="CN85" s="88"/>
      <c r="CO85" s="1282"/>
      <c r="CP85" s="695"/>
      <c r="CQ85" s="1381"/>
      <c r="CR85" s="127"/>
      <c r="CS85" s="88"/>
      <c r="CT85" s="1282"/>
      <c r="CU85" s="695"/>
      <c r="CV85" s="1381"/>
      <c r="CW85" s="127"/>
      <c r="CX85" s="88"/>
      <c r="CY85" s="138"/>
      <c r="CZ85" s="209"/>
      <c r="DA85" s="1473"/>
      <c r="DB85" s="127"/>
      <c r="DC85" s="88"/>
      <c r="DD85" s="1282"/>
      <c r="DE85" s="695"/>
      <c r="DF85" s="1381"/>
      <c r="DG85" s="127"/>
      <c r="DH85" s="88"/>
      <c r="DI85" s="138"/>
      <c r="DJ85" s="209"/>
      <c r="DK85" s="1473"/>
      <c r="DL85" s="127"/>
      <c r="DM85" s="88"/>
      <c r="DN85" s="138"/>
      <c r="DO85" s="209"/>
      <c r="DP85" s="1473"/>
      <c r="DQ85" s="127"/>
      <c r="DR85" s="88"/>
      <c r="DS85" s="1282"/>
      <c r="DT85" s="695"/>
      <c r="DU85" s="1381"/>
      <c r="DV85" s="127"/>
      <c r="DW85" s="88"/>
      <c r="DX85" s="138"/>
      <c r="DY85" s="209"/>
      <c r="DZ85" s="143"/>
      <c r="EA85" s="127"/>
      <c r="EB85" s="88"/>
      <c r="EC85" s="1282"/>
      <c r="ED85" s="695"/>
      <c r="EE85" s="1381"/>
      <c r="EF85" s="127"/>
      <c r="EG85" s="110"/>
      <c r="EH85" s="1282"/>
      <c r="EI85" s="695"/>
      <c r="EJ85" s="1381"/>
      <c r="EK85" s="258"/>
      <c r="EL85" s="110"/>
      <c r="EM85" s="1282"/>
      <c r="EN85" s="695"/>
      <c r="EO85" s="1381"/>
      <c r="EP85" s="127"/>
      <c r="EQ85" s="88"/>
      <c r="ER85" s="256"/>
      <c r="ES85" s="342"/>
      <c r="ET85" s="1379"/>
      <c r="EU85" s="122"/>
      <c r="EV85" s="88"/>
      <c r="EW85" s="138"/>
      <c r="EX85" s="209"/>
      <c r="EY85" s="1379"/>
      <c r="EZ85" s="1334"/>
      <c r="FA85" s="1327"/>
      <c r="FB85" s="1328"/>
      <c r="FC85" s="1329"/>
      <c r="FD85" s="1640"/>
      <c r="FE85" s="1334"/>
      <c r="FF85" s="1327"/>
      <c r="FG85" s="1328"/>
      <c r="FH85" s="1329"/>
      <c r="FI85" s="1387"/>
      <c r="FJ85" s="1334"/>
      <c r="FK85" s="1327"/>
      <c r="FL85" s="1328"/>
      <c r="FM85" s="1329"/>
      <c r="FN85" s="1331"/>
      <c r="FO85" s="1334"/>
      <c r="FP85" s="1327"/>
      <c r="FQ85" s="1328"/>
      <c r="FR85" s="1329"/>
      <c r="FS85" s="1331"/>
      <c r="FT85" s="1334"/>
      <c r="FU85" s="1327"/>
      <c r="FV85" s="1328"/>
      <c r="FW85" s="1329"/>
      <c r="FX85" s="1387"/>
      <c r="FY85" s="1334"/>
      <c r="FZ85" s="1327"/>
      <c r="GA85" s="1328"/>
      <c r="GB85" s="1329"/>
      <c r="GC85" s="1331"/>
      <c r="GD85" s="1334"/>
      <c r="GE85" s="1333"/>
      <c r="GF85" s="1328"/>
      <c r="GG85" s="1329"/>
      <c r="GH85" s="1387"/>
      <c r="GI85" s="1334"/>
      <c r="GJ85" s="1333"/>
      <c r="GK85" s="1328"/>
      <c r="GL85" s="1329"/>
      <c r="GM85" s="1331"/>
      <c r="GN85" s="1334"/>
      <c r="GO85" s="1327"/>
      <c r="GP85" s="1328"/>
      <c r="GQ85" s="1329"/>
      <c r="GR85" s="1387"/>
      <c r="GS85" s="1334"/>
      <c r="GT85" s="1333"/>
      <c r="GU85" s="1328"/>
      <c r="GV85" s="1329"/>
      <c r="GW85" s="1391"/>
      <c r="GX85" s="595"/>
      <c r="GY85" s="596"/>
      <c r="GZ85" s="597"/>
      <c r="HA85" s="598"/>
      <c r="HB85" s="1392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2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81"/>
      <c r="IB85" s="127"/>
      <c r="IC85" s="88"/>
      <c r="ID85" s="496"/>
      <c r="IE85" s="497"/>
      <c r="IF85" s="1381"/>
      <c r="IG85" s="127"/>
      <c r="IH85" s="88"/>
      <c r="II85" s="496"/>
      <c r="IJ85" s="497"/>
      <c r="IK85" s="143"/>
      <c r="IL85" s="127"/>
      <c r="IM85" s="88"/>
      <c r="IN85" s="496"/>
      <c r="IO85" s="497"/>
      <c r="IP85" s="1381"/>
      <c r="IQ85" s="823"/>
      <c r="IR85" s="824"/>
      <c r="IS85" s="496"/>
      <c r="IT85" s="497"/>
      <c r="IU85" s="1381"/>
      <c r="IV85" s="675"/>
      <c r="IW85" s="79"/>
      <c r="IX85" s="1670">
        <f t="shared" ref="IX85" si="835">COUNTIF($F85:$IU88,"=CSB 13")</f>
        <v>0</v>
      </c>
      <c r="IY85" s="1670">
        <f t="shared" ref="IY85" si="836">COUNTIF($F85:$IU88,"=CSB 16")</f>
        <v>0</v>
      </c>
      <c r="IZ85" s="1670">
        <f t="shared" ref="IZ85" si="837">COUNTIF($F85:$IU88,"=CSB 24")</f>
        <v>0</v>
      </c>
      <c r="JA85" s="1670">
        <f t="shared" ref="JA85" si="838">COUNTIF($F85:$IU88,"=CSB 23")</f>
        <v>0</v>
      </c>
      <c r="JB85" s="1670">
        <f t="shared" ref="JB85" si="839">COUNTIF($F85:$IU88,"=CSB 3")</f>
        <v>0</v>
      </c>
      <c r="JC85" s="1670">
        <f t="shared" ref="JC85" si="840">COUNTIF($F85:$IU88,"=CSB 4")</f>
        <v>0</v>
      </c>
      <c r="JD85" s="1670">
        <f t="shared" ref="JD85" si="841">COUNTIF($F85:$IU88,"=CSB 5")</f>
        <v>0</v>
      </c>
      <c r="JE85" s="1670">
        <f t="shared" ref="JE85" si="842">COUNTIF($F85:$IU88,"=CSB 28")</f>
        <v>0</v>
      </c>
      <c r="JF85" s="1670">
        <f t="shared" si="530"/>
        <v>0</v>
      </c>
      <c r="JG85" s="1670">
        <f t="shared" si="531"/>
        <v>0</v>
      </c>
      <c r="JH85" s="1670">
        <f t="shared" si="532"/>
        <v>0</v>
      </c>
      <c r="JI85" s="1673">
        <f t="shared" si="533"/>
        <v>0</v>
      </c>
      <c r="JJ85" s="1676">
        <f t="shared" si="534"/>
        <v>0</v>
      </c>
      <c r="JK85" s="1676">
        <f t="shared" si="535"/>
        <v>0</v>
      </c>
      <c r="JL85" s="1676">
        <f t="shared" si="536"/>
        <v>0</v>
      </c>
      <c r="JM85" s="1679">
        <f t="shared" si="537"/>
        <v>0</v>
      </c>
      <c r="JN85" s="1682">
        <f t="shared" si="538"/>
        <v>1</v>
      </c>
      <c r="JO85" s="1682">
        <f t="shared" si="539"/>
        <v>0</v>
      </c>
      <c r="JP85" s="1679">
        <f t="shared" si="540"/>
        <v>0</v>
      </c>
      <c r="JQ85" s="1679">
        <f t="shared" si="541"/>
        <v>0</v>
      </c>
      <c r="JR85" s="1679">
        <f t="shared" si="542"/>
        <v>0</v>
      </c>
      <c r="JS85" s="1679">
        <f t="shared" si="543"/>
        <v>0</v>
      </c>
      <c r="JT85" s="1673">
        <f t="shared" si="544"/>
        <v>0</v>
      </c>
      <c r="JU85" s="1673">
        <f t="shared" si="545"/>
        <v>0</v>
      </c>
      <c r="JV85" s="1673">
        <f t="shared" si="546"/>
        <v>0</v>
      </c>
      <c r="JW85" s="1688">
        <f>COUNTIF($F85:$JO88,"=34")</f>
        <v>0</v>
      </c>
      <c r="JX85" s="79"/>
      <c r="JY85" s="1690" t="str">
        <f t="shared" ref="JY85" si="843">IF(COUNTIF($F85:$IU88,"=CSB 13")&gt;0,"X"," ")</f>
        <v xml:space="preserve"> </v>
      </c>
      <c r="JZ85" s="1690" t="str">
        <f t="shared" ref="JZ85" si="844">IF(COUNTIF($F85:$IU88,"=CSB 16")&gt;0,"X"," ")</f>
        <v xml:space="preserve"> </v>
      </c>
      <c r="KA85" s="1690" t="str">
        <f t="shared" ref="KA85" si="845">IF(COUNTIF($F85:$IU88,"=CSB 24")&gt;0,"X"," ")</f>
        <v xml:space="preserve"> </v>
      </c>
      <c r="KB85" s="1690" t="str">
        <f t="shared" si="515"/>
        <v xml:space="preserve"> </v>
      </c>
      <c r="KC85" s="1690" t="str">
        <f t="shared" ref="KC85" si="846">IF(COUNTIF($F85:$IU88,"=CSB 3")&gt;0,"X"," ")</f>
        <v xml:space="preserve"> </v>
      </c>
      <c r="KD85" s="1690" t="str">
        <f t="shared" ref="KD85" si="847">IF(COUNTIF($F85:$IU88,"=CSB 4")&gt;0,"X"," ")</f>
        <v xml:space="preserve"> </v>
      </c>
      <c r="KE85" s="1690" t="str">
        <f t="shared" ref="KE85" si="848">IF(COUNTIF($F85:$IU88,"=CSB 5")&gt;0,"X"," ")</f>
        <v xml:space="preserve"> </v>
      </c>
      <c r="KF85" s="1690" t="str">
        <f t="shared" ref="KF85" si="849">IF(COUNTIF($F85:$IU88,"=CSB 28")&gt;0,"X"," ")</f>
        <v xml:space="preserve"> </v>
      </c>
      <c r="KG85" s="1690" t="str">
        <f t="shared" ref="KG85" si="850">IF(COUNTIF($F85:$IU88,"=B1")&gt;0,"X"," ")</f>
        <v xml:space="preserve"> </v>
      </c>
      <c r="KH85" s="1690" t="str">
        <f t="shared" ref="KH85" si="851">IF(COUNTIF($F85:$IU88,"=B2")&gt;0,"X"," ")</f>
        <v xml:space="preserve"> </v>
      </c>
      <c r="KI85" s="1690" t="str">
        <f t="shared" ref="KI85" si="852">IF(COUNTIF($F85:$IU88,"=B4")&gt;0,"X"," ")</f>
        <v xml:space="preserve"> </v>
      </c>
      <c r="KJ85" s="1667" t="str">
        <f t="shared" ref="KJ85" si="853">IF(COUNTIF($F85:$IU88,"=11")&gt;0,"X"," ")</f>
        <v xml:space="preserve"> </v>
      </c>
      <c r="KK85" s="1685" t="str">
        <f t="shared" ref="KK85" si="854">IF(COUNTIF($F85:$IU88,"=13")&gt;0,"X"," ")</f>
        <v xml:space="preserve"> </v>
      </c>
      <c r="KL85" s="1685" t="str">
        <f t="shared" ref="KL85" si="855">IF(COUNTIF($F85:$IU88,"=14")&gt;0,"X"," ")</f>
        <v xml:space="preserve"> </v>
      </c>
      <c r="KM85" s="1685" t="str">
        <f t="shared" ref="KM85" si="856">IF(COUNTIF($F85:$IU88,"=16")&gt;0,"X"," ")</f>
        <v xml:space="preserve"> </v>
      </c>
      <c r="KN85" s="1667" t="str">
        <f t="shared" ref="KN85" si="857">IF(COUNTIF($F85:$IU88,"=22")&gt;0,"X"," ")</f>
        <v xml:space="preserve"> </v>
      </c>
      <c r="KO85" s="1664" t="str">
        <f t="shared" ref="KO85" si="858">IF(COUNTIF($F85:$IU88,"=23")&gt;0,"X"," ")</f>
        <v>X</v>
      </c>
      <c r="KP85" s="1664" t="str">
        <f t="shared" ref="KP85" si="859">IF(COUNTIF($F85:$IU88,"=24")&gt;0,"X"," ")</f>
        <v xml:space="preserve"> </v>
      </c>
      <c r="KQ85" s="1667" t="str">
        <f t="shared" ref="KQ85" si="860">IF(COUNTIF($F85:$IU88,"=25")&gt;0,"X"," ")</f>
        <v xml:space="preserve"> </v>
      </c>
      <c r="KR85" s="1667" t="str">
        <f t="shared" ref="KR85" si="861">IF(COUNTIF($F85:$IU88,"=26")&gt;0,"X"," ")</f>
        <v xml:space="preserve"> </v>
      </c>
      <c r="KS85" s="1667" t="str">
        <f t="shared" ref="KS85" si="862">IF(COUNTIF($F85:$IU88,"=31")&gt;0,"X"," ")</f>
        <v xml:space="preserve"> </v>
      </c>
      <c r="KT85" s="1667" t="str">
        <f t="shared" ref="KT85" si="863">IF(COUNTIF($F85:$IU88,"=32")&gt;0,"X"," ")</f>
        <v xml:space="preserve"> </v>
      </c>
      <c r="KU85" s="1667" t="str">
        <f t="shared" ref="KU85" si="864">IF(COUNTIF($F85:$IU88,"=34")&gt;0,"X"," ")</f>
        <v xml:space="preserve"> </v>
      </c>
      <c r="KV85" s="1667" t="str">
        <f t="shared" ref="KV85" si="865">IF(COUNTIF($F85:$IU88,"=35")&gt;0,"X"," ")</f>
        <v xml:space="preserve"> </v>
      </c>
      <c r="KW85" s="1667" t="str">
        <f t="shared" ref="KW85" si="866">IF(COUNTIF($F85:$IU88,"=36")&gt;0,"X"," ")</f>
        <v xml:space="preserve"> </v>
      </c>
      <c r="KX85" s="675"/>
      <c r="KY85" s="1688">
        <f>COUNTIF($F85:$KX88,"=34")</f>
        <v>0</v>
      </c>
      <c r="KZ85" s="1637"/>
      <c r="LA85" s="1706" t="str">
        <f>IF(COUNTIF($F85:$IU88,"=H.Prus")&gt;0,"Z"," ")</f>
        <v xml:space="preserve"> </v>
      </c>
      <c r="LB85" s="1709" t="str">
        <f>IF(COUNTIF($F85:$IU88,"=M.Bojarowski")&gt;0,"Z"," ")</f>
        <v xml:space="preserve"> </v>
      </c>
      <c r="LC85" s="1706" t="str">
        <f>IF(COUNTIF($F85:$IU88,"=M.Marcinkiewicz")&gt;0,"Z"," ")</f>
        <v xml:space="preserve"> </v>
      </c>
      <c r="LD85" s="1706" t="str">
        <f>IF(COUNTIF($F85:$IU88,"=K.Cis")&gt;0,"Z"," ")</f>
        <v xml:space="preserve"> </v>
      </c>
      <c r="LE85" s="1706" t="str">
        <f>IF(COUNTIF($F85:$IU88,"=Z.Tomczykowski")&gt;0,"Z"," ")</f>
        <v xml:space="preserve"> </v>
      </c>
      <c r="LF85" s="1706" t="str">
        <f>IF(COUNTIF($F85:$IU88,"=K.Choroszko")&gt;0,"Z"," ")</f>
        <v xml:space="preserve"> </v>
      </c>
      <c r="LG85" s="1706" t="str">
        <f>IF(COUNTIF($F85:$IU88,"=T.Nosowicz")&gt;0,"Z"," ")</f>
        <v xml:space="preserve"> </v>
      </c>
      <c r="LH85" s="1706" t="str">
        <f>IF(COUNTIF($F85:$IU88,"=A.Miściur-Kaszyńska")&gt;0,"Z"," ")</f>
        <v xml:space="preserve"> </v>
      </c>
      <c r="LI85" s="1706" t="str">
        <f t="shared" ref="LI85" si="867">IF(COUNTIF($F85:$IU88,"=A.Gliwiński")&gt;0,"Z"," ")</f>
        <v xml:space="preserve"> </v>
      </c>
      <c r="LJ85" s="1706" t="str">
        <f>IF(COUNTIF($F85:$IU88,"=K.Kiejdo")&gt;0,"Z"," ")</f>
        <v xml:space="preserve"> </v>
      </c>
      <c r="LK85" s="1706" t="str">
        <f>IF(COUNTIF($F85:$IU88,"=M.Kieżun")&gt;0,"Z"," ")</f>
        <v xml:space="preserve"> </v>
      </c>
      <c r="LL85" s="1706" t="str">
        <f>IF(COUNTIF($F85:$IU88,"=I.Cymańska-Kasprzyk")&gt;0,"Z"," ")</f>
        <v xml:space="preserve"> </v>
      </c>
      <c r="LM85" s="1709" t="str">
        <f>IF(COUNTIF($F85:$IU88,"=M.Choroszko")&gt;0,"Z"," ")</f>
        <v xml:space="preserve"> </v>
      </c>
      <c r="LN85" s="1709" t="str">
        <f>IF(COUNTIF($F85:$IU88,"=M.Grzyb")&gt;0,"Z"," ")</f>
        <v xml:space="preserve"> </v>
      </c>
      <c r="LO85" s="1709" t="str">
        <f>IF(COUNTIF($F85:$IU88,"=A.Muż")&gt;0,"Z"," ")</f>
        <v xml:space="preserve"> </v>
      </c>
      <c r="LP85" s="1709" t="str">
        <f>IF(COUNTIF($F85:$IU88,"=E.Kicka")&gt;0,"Z"," ")</f>
        <v xml:space="preserve"> </v>
      </c>
      <c r="LQ85" s="1706" t="str">
        <f>IF(COUNTIF($F85:$IU88,"=M.Gregorczyk")&gt;0,"Z"," ")</f>
        <v xml:space="preserve"> </v>
      </c>
      <c r="LR85" s="1706" t="str">
        <f>IF(COUNTIF($F85:$IU88,"=M.Szonert")&gt;0,"Z"," ")</f>
        <v xml:space="preserve"> </v>
      </c>
      <c r="LS85" s="1709" t="str">
        <f>IF(COUNTIF($F85:$IU88,"=E.Ciarciński")&gt;0,"Z"," ")</f>
        <v xml:space="preserve"> </v>
      </c>
      <c r="LT85" s="1709" t="str">
        <f>IF(COUNTIF($F85:$IU88,"=M.Czajka")&gt;0,"Z"," ")</f>
        <v xml:space="preserve"> </v>
      </c>
      <c r="LU85" s="1709" t="str">
        <f t="shared" ref="LU85" si="868">IF(COUNTIF($F85:$IU88,"=J.Łukaszewicz")&gt;0,"Z"," ")</f>
        <v xml:space="preserve"> </v>
      </c>
      <c r="LV85" s="1709" t="str">
        <f>IF(COUNTIF($F85:$IU88,"=K.Piotrowicz")&gt;0,"Z"," ")</f>
        <v xml:space="preserve"> </v>
      </c>
      <c r="LW85" s="1709" t="str">
        <f>IF(COUNTIF($F85:$IU88,"=A.Tychek")&gt;0,"Z"," ")</f>
        <v xml:space="preserve"> </v>
      </c>
      <c r="LX85" s="1709" t="str">
        <f>IF(COUNTIF($F85:$IU88,"=R.Sokulski")&gt;0,"Z"," ")</f>
        <v>Z</v>
      </c>
      <c r="LY85" s="1709" t="str">
        <f>IF(COUNTIF($F85:$IU88,"=S.Piotrowska")&gt;0,"Z"," ")</f>
        <v xml:space="preserve"> </v>
      </c>
      <c r="LZ85" s="1709" t="str">
        <f>IF(COUNTIF($F85:$IU88,"=J.Gregorczuk")&gt;0,"Z"," ")</f>
        <v xml:space="preserve"> </v>
      </c>
      <c r="MA85" s="1709" t="str">
        <f>IF(COUNTIF($F85:$IU88,"=A.Marciniak")&gt;0,"Z"," ")</f>
        <v xml:space="preserve"> </v>
      </c>
      <c r="MB85" s="1709" t="str">
        <f>IF(COUNTIF($F85:$IU88,"=I.Ogulewicz")&gt;0,"Z"," ")</f>
        <v xml:space="preserve"> </v>
      </c>
      <c r="MC85" s="1709" t="str">
        <f>IF(COUNTIF($F85:$IU88,"=R.Przęczek")&gt;0,"Z"," ")</f>
        <v xml:space="preserve"> </v>
      </c>
      <c r="MD85" s="1709" t="str">
        <f>IF(COUNTIF($F85:$IU88,"=D.Ławecka-Bednarska")&gt;0,"Z"," ")</f>
        <v xml:space="preserve"> </v>
      </c>
      <c r="ME85" s="1709" t="str">
        <f>IF(COUNTIF($F85:$IU88,"=K.Nossek")&gt;0,"Z"," ")</f>
        <v xml:space="preserve"> </v>
      </c>
      <c r="MF85" s="1709" t="str">
        <f>IF(COUNTIF($F85:$IU88,"=M.Lipiński")&gt;0,"Z"," ")</f>
        <v xml:space="preserve"> </v>
      </c>
      <c r="MG85" s="1706" t="str">
        <f t="shared" ref="MG85" si="869">IF(COUNTIF($F85:$IU88,"=H.Libuda")&gt;0,"Z"," ")</f>
        <v xml:space="preserve"> </v>
      </c>
      <c r="MH85" s="1706" t="str">
        <f t="shared" ref="MH85" si="870">IF(COUNTIF($F85:$IU88,"=K.Kaczmarczyk")&gt;0,"Z"," ")</f>
        <v xml:space="preserve"> </v>
      </c>
      <c r="MI85" s="1706" t="str">
        <f t="shared" ref="MI85" si="871">IF(COUNTIF($F85:$IU88,"=K.Janowicz")&gt;0,"Z"," ")</f>
        <v xml:space="preserve"> </v>
      </c>
      <c r="MJ85" s="1706" t="str">
        <f>IF(COUNTIF($F85:$IU88,"=N.Liakh")&gt;0,"Z"," ")</f>
        <v xml:space="preserve"> </v>
      </c>
      <c r="MK85" s="1709" t="str">
        <f>IF(COUNTIF($F85:$IU88,"=J.Lubkiewicz")&gt;0,"Z"," ")</f>
        <v xml:space="preserve"> </v>
      </c>
      <c r="ML85" s="1709" t="str">
        <f>IF(COUNTIF($F85:$IU88,"=I.Świca")&gt;0,"Z"," ")</f>
        <v xml:space="preserve"> </v>
      </c>
      <c r="MM85" s="1709" t="str">
        <f>IF(COUNTIF($F85:$IU88,"=H.Libuda")&gt;0,"Z"," ")</f>
        <v xml:space="preserve"> </v>
      </c>
      <c r="MN85" s="1709" t="str">
        <f>IF(COUNTIF($F85:$IU88,"=A.Jastrzębska")&gt;0,"Z"," ")</f>
        <v xml:space="preserve"> </v>
      </c>
    </row>
    <row r="86" spans="1:352" s="7" customFormat="1" ht="8.1" customHeight="1" thickBot="1">
      <c r="A86" s="1700"/>
      <c r="B86" s="1701"/>
      <c r="C86" s="1701"/>
      <c r="D86" s="1701"/>
      <c r="E86" s="1702"/>
      <c r="F86" s="128" t="s">
        <v>78</v>
      </c>
      <c r="G86" s="89" t="s">
        <v>79</v>
      </c>
      <c r="H86" s="1283"/>
      <c r="I86" s="697"/>
      <c r="J86" s="1383"/>
      <c r="K86" s="128" t="s">
        <v>78</v>
      </c>
      <c r="L86" s="89" t="s">
        <v>79</v>
      </c>
      <c r="M86" s="1283"/>
      <c r="N86" s="697"/>
      <c r="O86" s="1383"/>
      <c r="P86" s="128" t="s">
        <v>78</v>
      </c>
      <c r="Q86" s="89" t="s">
        <v>79</v>
      </c>
      <c r="R86" s="1283"/>
      <c r="S86" s="697"/>
      <c r="T86" s="1383"/>
      <c r="U86" s="128" t="s">
        <v>78</v>
      </c>
      <c r="V86" s="89" t="s">
        <v>79</v>
      </c>
      <c r="W86" s="1283"/>
      <c r="X86" s="697"/>
      <c r="Y86" s="1383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3"/>
      <c r="AJ86" s="128" t="s">
        <v>78</v>
      </c>
      <c r="AK86" s="89" t="s">
        <v>79</v>
      </c>
      <c r="AL86" s="1283"/>
      <c r="AM86" s="697"/>
      <c r="AN86" s="1383"/>
      <c r="AO86" s="128" t="s">
        <v>78</v>
      </c>
      <c r="AP86" s="89" t="s">
        <v>79</v>
      </c>
      <c r="AQ86" s="1469"/>
      <c r="AR86" s="1480"/>
      <c r="AS86" s="1385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1283"/>
      <c r="BG86" s="697"/>
      <c r="BH86" s="1383"/>
      <c r="BI86" s="123" t="s">
        <v>78</v>
      </c>
      <c r="BJ86" s="89" t="s">
        <v>79</v>
      </c>
      <c r="BK86" s="1283"/>
      <c r="BL86" s="697"/>
      <c r="BM86" s="1383"/>
      <c r="BN86" s="128" t="s">
        <v>78</v>
      </c>
      <c r="BO86" s="89" t="s">
        <v>79</v>
      </c>
      <c r="BP86" s="1283"/>
      <c r="BQ86" s="697"/>
      <c r="BR86" s="1383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1283"/>
      <c r="CF86" s="697"/>
      <c r="CG86" s="1383"/>
      <c r="CH86" s="128" t="s">
        <v>78</v>
      </c>
      <c r="CI86" s="89" t="s">
        <v>79</v>
      </c>
      <c r="CJ86" s="558"/>
      <c r="CK86" s="476"/>
      <c r="CL86" s="1385"/>
      <c r="CM86" s="128" t="s">
        <v>78</v>
      </c>
      <c r="CN86" s="89" t="s">
        <v>79</v>
      </c>
      <c r="CO86" s="1283"/>
      <c r="CP86" s="697"/>
      <c r="CQ86" s="1383"/>
      <c r="CR86" s="128" t="s">
        <v>78</v>
      </c>
      <c r="CS86" s="89" t="s">
        <v>79</v>
      </c>
      <c r="CT86" s="1283"/>
      <c r="CU86" s="697"/>
      <c r="CV86" s="1383"/>
      <c r="CW86" s="128" t="s">
        <v>78</v>
      </c>
      <c r="CX86" s="89" t="s">
        <v>79</v>
      </c>
      <c r="CY86" s="343"/>
      <c r="CZ86" s="344"/>
      <c r="DA86" s="1474"/>
      <c r="DB86" s="128" t="s">
        <v>78</v>
      </c>
      <c r="DC86" s="89" t="s">
        <v>79</v>
      </c>
      <c r="DD86" s="1283"/>
      <c r="DE86" s="697"/>
      <c r="DF86" s="1383"/>
      <c r="DG86" s="128" t="s">
        <v>78</v>
      </c>
      <c r="DH86" s="89" t="s">
        <v>79</v>
      </c>
      <c r="DI86" s="343"/>
      <c r="DJ86" s="344"/>
      <c r="DK86" s="1474"/>
      <c r="DL86" s="128" t="s">
        <v>78</v>
      </c>
      <c r="DM86" s="89" t="s">
        <v>79</v>
      </c>
      <c r="DN86" s="343"/>
      <c r="DO86" s="344"/>
      <c r="DP86" s="1474"/>
      <c r="DQ86" s="128" t="s">
        <v>78</v>
      </c>
      <c r="DR86" s="89" t="s">
        <v>79</v>
      </c>
      <c r="DS86" s="1283"/>
      <c r="DT86" s="697"/>
      <c r="DU86" s="1383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1283"/>
      <c r="ED86" s="697"/>
      <c r="EE86" s="1383"/>
      <c r="EF86" s="128" t="s">
        <v>78</v>
      </c>
      <c r="EG86" s="386" t="s">
        <v>79</v>
      </c>
      <c r="EH86" s="1283"/>
      <c r="EI86" s="697"/>
      <c r="EJ86" s="1383"/>
      <c r="EK86" s="259" t="s">
        <v>78</v>
      </c>
      <c r="EL86" s="386" t="s">
        <v>79</v>
      </c>
      <c r="EM86" s="1283"/>
      <c r="EN86" s="697"/>
      <c r="EO86" s="1383"/>
      <c r="EP86" s="128" t="s">
        <v>78</v>
      </c>
      <c r="EQ86" s="89" t="s">
        <v>79</v>
      </c>
      <c r="ER86" s="257"/>
      <c r="ES86" s="344"/>
      <c r="ET86" s="1373"/>
      <c r="EU86" s="123" t="s">
        <v>78</v>
      </c>
      <c r="EV86" s="89" t="s">
        <v>79</v>
      </c>
      <c r="EW86" s="210"/>
      <c r="EX86" s="141"/>
      <c r="EY86" s="1373"/>
      <c r="EZ86" s="1342" t="s">
        <v>78</v>
      </c>
      <c r="FA86" s="1336" t="s">
        <v>79</v>
      </c>
      <c r="FB86" s="1337"/>
      <c r="FC86" s="1338"/>
      <c r="FD86" s="1641"/>
      <c r="FE86" s="1342" t="s">
        <v>78</v>
      </c>
      <c r="FF86" s="1336" t="s">
        <v>79</v>
      </c>
      <c r="FG86" s="1337"/>
      <c r="FH86" s="1340"/>
      <c r="FI86" s="1388"/>
      <c r="FJ86" s="1342" t="s">
        <v>78</v>
      </c>
      <c r="FK86" s="1336" t="s">
        <v>79</v>
      </c>
      <c r="FL86" s="1337"/>
      <c r="FM86" s="1338"/>
      <c r="FN86" s="1644"/>
      <c r="FO86" s="1342" t="s">
        <v>78</v>
      </c>
      <c r="FP86" s="1336" t="s">
        <v>79</v>
      </c>
      <c r="FQ86" s="1337"/>
      <c r="FR86" s="1338"/>
      <c r="FS86" s="1339"/>
      <c r="FT86" s="1342" t="s">
        <v>78</v>
      </c>
      <c r="FU86" s="1336" t="s">
        <v>79</v>
      </c>
      <c r="FV86" s="1337"/>
      <c r="FW86" s="1340"/>
      <c r="FX86" s="1388"/>
      <c r="FY86" s="1342" t="s">
        <v>78</v>
      </c>
      <c r="FZ86" s="1336" t="s">
        <v>79</v>
      </c>
      <c r="GA86" s="1337"/>
      <c r="GB86" s="1340"/>
      <c r="GC86" s="1339"/>
      <c r="GD86" s="1342" t="s">
        <v>78</v>
      </c>
      <c r="GE86" s="1341" t="s">
        <v>79</v>
      </c>
      <c r="GF86" s="1337"/>
      <c r="GG86" s="1340"/>
      <c r="GH86" s="1388"/>
      <c r="GI86" s="1342" t="s">
        <v>78</v>
      </c>
      <c r="GJ86" s="1341" t="s">
        <v>79</v>
      </c>
      <c r="GK86" s="1337"/>
      <c r="GL86" s="1338"/>
      <c r="GM86" s="1339"/>
      <c r="GN86" s="1342" t="s">
        <v>78</v>
      </c>
      <c r="GO86" s="1336" t="s">
        <v>79</v>
      </c>
      <c r="GP86" s="1337"/>
      <c r="GQ86" s="1340"/>
      <c r="GR86" s="1388"/>
      <c r="GS86" s="1342" t="s">
        <v>78</v>
      </c>
      <c r="GT86" s="1341" t="s">
        <v>79</v>
      </c>
      <c r="GU86" s="1337"/>
      <c r="GV86" s="1338"/>
      <c r="GW86" s="1390"/>
      <c r="GX86" s="600" t="s">
        <v>78</v>
      </c>
      <c r="GY86" s="601" t="s">
        <v>79</v>
      </c>
      <c r="GZ86" s="602"/>
      <c r="HA86" s="603"/>
      <c r="HB86" s="1393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3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8"/>
      <c r="IB86" s="128" t="s">
        <v>78</v>
      </c>
      <c r="IC86" s="89" t="s">
        <v>79</v>
      </c>
      <c r="ID86" s="498" t="s">
        <v>1502</v>
      </c>
      <c r="IE86" s="495" t="s">
        <v>545</v>
      </c>
      <c r="IF86" s="1378">
        <v>23</v>
      </c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8"/>
      <c r="IQ86" s="825" t="s">
        <v>78</v>
      </c>
      <c r="IR86" s="826" t="s">
        <v>79</v>
      </c>
      <c r="IS86" s="498"/>
      <c r="IT86" s="495"/>
      <c r="IU86" s="1378"/>
      <c r="IV86" s="675"/>
      <c r="IW86" s="80" t="s">
        <v>78</v>
      </c>
      <c r="IX86" s="1671"/>
      <c r="IY86" s="1671"/>
      <c r="IZ86" s="1671"/>
      <c r="JA86" s="1671"/>
      <c r="JB86" s="1671"/>
      <c r="JC86" s="1671"/>
      <c r="JD86" s="1671"/>
      <c r="JE86" s="1671"/>
      <c r="JF86" s="1671"/>
      <c r="JG86" s="1671"/>
      <c r="JH86" s="1671"/>
      <c r="JI86" s="1674"/>
      <c r="JJ86" s="1677"/>
      <c r="JK86" s="1677"/>
      <c r="JL86" s="1677"/>
      <c r="JM86" s="1680"/>
      <c r="JN86" s="1683"/>
      <c r="JO86" s="1683"/>
      <c r="JP86" s="1680"/>
      <c r="JQ86" s="1680"/>
      <c r="JR86" s="1680"/>
      <c r="JS86" s="1680"/>
      <c r="JT86" s="1674"/>
      <c r="JU86" s="1674"/>
      <c r="JV86" s="1674"/>
      <c r="JW86" s="1688"/>
      <c r="JX86" s="80" t="s">
        <v>78</v>
      </c>
      <c r="JY86" s="1691"/>
      <c r="JZ86" s="1691"/>
      <c r="KA86" s="1691"/>
      <c r="KB86" s="1691"/>
      <c r="KC86" s="1691"/>
      <c r="KD86" s="1691"/>
      <c r="KE86" s="1691"/>
      <c r="KF86" s="1691"/>
      <c r="KG86" s="1691"/>
      <c r="KH86" s="1691"/>
      <c r="KI86" s="1691"/>
      <c r="KJ86" s="1668"/>
      <c r="KK86" s="1686"/>
      <c r="KL86" s="1686"/>
      <c r="KM86" s="1686"/>
      <c r="KN86" s="1668"/>
      <c r="KO86" s="1665"/>
      <c r="KP86" s="1665"/>
      <c r="KQ86" s="1668"/>
      <c r="KR86" s="1668"/>
      <c r="KS86" s="1668"/>
      <c r="KT86" s="1668"/>
      <c r="KU86" s="1668"/>
      <c r="KV86" s="1668"/>
      <c r="KW86" s="1668"/>
      <c r="KX86" s="675"/>
      <c r="KY86" s="1688"/>
      <c r="KZ86" s="1638" t="s">
        <v>78</v>
      </c>
      <c r="LA86" s="1707"/>
      <c r="LB86" s="1709"/>
      <c r="LC86" s="1707"/>
      <c r="LD86" s="1707"/>
      <c r="LE86" s="1707"/>
      <c r="LF86" s="1707"/>
      <c r="LG86" s="1707"/>
      <c r="LH86" s="1707"/>
      <c r="LI86" s="1707"/>
      <c r="LJ86" s="1707"/>
      <c r="LK86" s="1707"/>
      <c r="LL86" s="1707"/>
      <c r="LM86" s="1709"/>
      <c r="LN86" s="1709"/>
      <c r="LO86" s="1709"/>
      <c r="LP86" s="1709"/>
      <c r="LQ86" s="1707"/>
      <c r="LR86" s="1707"/>
      <c r="LS86" s="1709"/>
      <c r="LT86" s="1709"/>
      <c r="LU86" s="1709"/>
      <c r="LV86" s="1709"/>
      <c r="LW86" s="1709"/>
      <c r="LX86" s="1709"/>
      <c r="LY86" s="1709"/>
      <c r="LZ86" s="1709"/>
      <c r="MA86" s="1709"/>
      <c r="MB86" s="1709"/>
      <c r="MC86" s="1709"/>
      <c r="MD86" s="1709"/>
      <c r="ME86" s="1709"/>
      <c r="MF86" s="1709"/>
      <c r="MG86" s="1707"/>
      <c r="MH86" s="1707"/>
      <c r="MI86" s="1707"/>
      <c r="MJ86" s="1707"/>
      <c r="MK86" s="1709"/>
      <c r="ML86" s="1709"/>
      <c r="MM86" s="1709"/>
      <c r="MN86" s="1709"/>
    </row>
    <row r="87" spans="1:352" s="7" customFormat="1" ht="8.1" customHeight="1" thickBot="1">
      <c r="A87" s="1700"/>
      <c r="B87" s="1701"/>
      <c r="C87" s="1701"/>
      <c r="D87" s="1701"/>
      <c r="E87" s="1702"/>
      <c r="F87" s="128"/>
      <c r="G87" s="89"/>
      <c r="H87" s="1283"/>
      <c r="I87" s="697"/>
      <c r="J87" s="1383"/>
      <c r="K87" s="128"/>
      <c r="L87" s="89"/>
      <c r="M87" s="1283"/>
      <c r="N87" s="697"/>
      <c r="O87" s="1383"/>
      <c r="P87" s="128"/>
      <c r="Q87" s="89"/>
      <c r="R87" s="1283"/>
      <c r="S87" s="697"/>
      <c r="T87" s="1383"/>
      <c r="U87" s="128"/>
      <c r="V87" s="89"/>
      <c r="W87" s="1283"/>
      <c r="X87" s="697"/>
      <c r="Y87" s="1383"/>
      <c r="Z87" s="128"/>
      <c r="AA87" s="89"/>
      <c r="AB87" s="207"/>
      <c r="AC87" s="136"/>
      <c r="AD87" s="144"/>
      <c r="AE87" s="128"/>
      <c r="AF87" s="89"/>
      <c r="AG87" s="207"/>
      <c r="AH87" s="136"/>
      <c r="AI87" s="1373"/>
      <c r="AJ87" s="128"/>
      <c r="AK87" s="89"/>
      <c r="AL87" s="1283"/>
      <c r="AM87" s="697"/>
      <c r="AN87" s="1383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1283"/>
      <c r="BG87" s="697"/>
      <c r="BH87" s="1383"/>
      <c r="BI87" s="123"/>
      <c r="BJ87" s="89"/>
      <c r="BK87" s="1283"/>
      <c r="BL87" s="697"/>
      <c r="BM87" s="1383"/>
      <c r="BN87" s="128"/>
      <c r="BO87" s="89"/>
      <c r="BP87" s="1283"/>
      <c r="BQ87" s="697"/>
      <c r="BR87" s="1383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1283"/>
      <c r="CF87" s="697"/>
      <c r="CG87" s="1383"/>
      <c r="CH87" s="128"/>
      <c r="CI87" s="89"/>
      <c r="CJ87" s="477"/>
      <c r="CK87" s="478"/>
      <c r="CL87" s="1385"/>
      <c r="CM87" s="128"/>
      <c r="CN87" s="89"/>
      <c r="CO87" s="1283"/>
      <c r="CP87" s="697"/>
      <c r="CQ87" s="1383"/>
      <c r="CR87" s="128"/>
      <c r="CS87" s="89"/>
      <c r="CT87" s="1283"/>
      <c r="CU87" s="697"/>
      <c r="CV87" s="1383"/>
      <c r="CW87" s="128"/>
      <c r="CX87" s="89"/>
      <c r="CY87" s="343"/>
      <c r="CZ87" s="345"/>
      <c r="DA87" s="1474"/>
      <c r="DB87" s="128"/>
      <c r="DC87" s="89"/>
      <c r="DD87" s="1283"/>
      <c r="DE87" s="697"/>
      <c r="DF87" s="1383"/>
      <c r="DG87" s="128"/>
      <c r="DH87" s="89"/>
      <c r="DI87" s="343"/>
      <c r="DJ87" s="345"/>
      <c r="DK87" s="1474"/>
      <c r="DL87" s="128"/>
      <c r="DM87" s="89"/>
      <c r="DN87" s="343"/>
      <c r="DO87" s="345"/>
      <c r="DP87" s="1474"/>
      <c r="DQ87" s="128"/>
      <c r="DR87" s="89"/>
      <c r="DS87" s="1283"/>
      <c r="DT87" s="697"/>
      <c r="DU87" s="1383"/>
      <c r="DV87" s="128"/>
      <c r="DW87" s="89"/>
      <c r="DX87" s="139"/>
      <c r="DY87" s="141"/>
      <c r="DZ87" s="144"/>
      <c r="EA87" s="128"/>
      <c r="EB87" s="89"/>
      <c r="EC87" s="1283"/>
      <c r="ED87" s="697"/>
      <c r="EE87" s="1383"/>
      <c r="EF87" s="128"/>
      <c r="EG87" s="386"/>
      <c r="EH87" s="1283"/>
      <c r="EI87" s="697"/>
      <c r="EJ87" s="1383"/>
      <c r="EK87" s="259"/>
      <c r="EL87" s="386"/>
      <c r="EM87" s="1283"/>
      <c r="EN87" s="697"/>
      <c r="EO87" s="1383"/>
      <c r="EP87" s="128"/>
      <c r="EQ87" s="89"/>
      <c r="ER87" s="257"/>
      <c r="ES87" s="345"/>
      <c r="ET87" s="1373"/>
      <c r="EU87" s="123"/>
      <c r="EV87" s="89"/>
      <c r="EW87" s="139"/>
      <c r="EX87" s="141"/>
      <c r="EY87" s="1373"/>
      <c r="EZ87" s="1342"/>
      <c r="FA87" s="1336"/>
      <c r="FB87" s="1337"/>
      <c r="FC87" s="1343"/>
      <c r="FD87" s="1641"/>
      <c r="FE87" s="1342"/>
      <c r="FF87" s="1336"/>
      <c r="FG87" s="1337"/>
      <c r="FH87" s="1343"/>
      <c r="FI87" s="1388"/>
      <c r="FJ87" s="1342"/>
      <c r="FK87" s="1336"/>
      <c r="FL87" s="1337"/>
      <c r="FM87" s="1343"/>
      <c r="FN87" s="1388"/>
      <c r="FO87" s="1342"/>
      <c r="FP87" s="1336"/>
      <c r="FQ87" s="1337"/>
      <c r="FR87" s="1343"/>
      <c r="FS87" s="1339"/>
      <c r="FT87" s="1342"/>
      <c r="FU87" s="1336"/>
      <c r="FV87" s="1337"/>
      <c r="FW87" s="1343"/>
      <c r="FX87" s="1388"/>
      <c r="FY87" s="1342"/>
      <c r="FZ87" s="1336"/>
      <c r="GA87" s="1337"/>
      <c r="GB87" s="1343"/>
      <c r="GC87" s="1339"/>
      <c r="GD87" s="1342"/>
      <c r="GE87" s="1341"/>
      <c r="GF87" s="1337"/>
      <c r="GG87" s="1343"/>
      <c r="GH87" s="1388"/>
      <c r="GI87" s="1342"/>
      <c r="GJ87" s="1341"/>
      <c r="GK87" s="1337"/>
      <c r="GL87" s="1343"/>
      <c r="GM87" s="1339"/>
      <c r="GN87" s="1342"/>
      <c r="GO87" s="1336"/>
      <c r="GP87" s="1337"/>
      <c r="GQ87" s="1343"/>
      <c r="GR87" s="1388"/>
      <c r="GS87" s="1342"/>
      <c r="GT87" s="1341"/>
      <c r="GU87" s="1337"/>
      <c r="GV87" s="1343"/>
      <c r="GW87" s="1390"/>
      <c r="GX87" s="600"/>
      <c r="GY87" s="601"/>
      <c r="GZ87" s="602"/>
      <c r="HA87" s="603"/>
      <c r="HB87" s="1393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3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8"/>
      <c r="IB87" s="128"/>
      <c r="IC87" s="89"/>
      <c r="ID87" s="498"/>
      <c r="IE87" s="495"/>
      <c r="IF87" s="1383"/>
      <c r="IG87" s="128"/>
      <c r="IH87" s="89"/>
      <c r="II87" s="498"/>
      <c r="IJ87" s="495"/>
      <c r="IK87" s="144"/>
      <c r="IL87" s="128"/>
      <c r="IM87" s="89"/>
      <c r="IN87" s="498"/>
      <c r="IO87" s="495"/>
      <c r="IP87" s="1378"/>
      <c r="IQ87" s="825"/>
      <c r="IR87" s="826"/>
      <c r="IS87" s="498"/>
      <c r="IT87" s="495"/>
      <c r="IU87" s="1378"/>
      <c r="IV87" s="675"/>
      <c r="IW87" s="80"/>
      <c r="IX87" s="1671"/>
      <c r="IY87" s="1671"/>
      <c r="IZ87" s="1671"/>
      <c r="JA87" s="1671"/>
      <c r="JB87" s="1671"/>
      <c r="JC87" s="1671"/>
      <c r="JD87" s="1671"/>
      <c r="JE87" s="1671"/>
      <c r="JF87" s="1671"/>
      <c r="JG87" s="1671"/>
      <c r="JH87" s="1671"/>
      <c r="JI87" s="1674"/>
      <c r="JJ87" s="1677"/>
      <c r="JK87" s="1677"/>
      <c r="JL87" s="1677"/>
      <c r="JM87" s="1680"/>
      <c r="JN87" s="1683"/>
      <c r="JO87" s="1683"/>
      <c r="JP87" s="1680"/>
      <c r="JQ87" s="1680"/>
      <c r="JR87" s="1680"/>
      <c r="JS87" s="1680"/>
      <c r="JT87" s="1674"/>
      <c r="JU87" s="1674"/>
      <c r="JV87" s="1674"/>
      <c r="JW87" s="1688"/>
      <c r="JX87" s="80"/>
      <c r="JY87" s="1691"/>
      <c r="JZ87" s="1691"/>
      <c r="KA87" s="1691"/>
      <c r="KB87" s="1691"/>
      <c r="KC87" s="1691"/>
      <c r="KD87" s="1691"/>
      <c r="KE87" s="1691"/>
      <c r="KF87" s="1691"/>
      <c r="KG87" s="1691"/>
      <c r="KH87" s="1691"/>
      <c r="KI87" s="1691"/>
      <c r="KJ87" s="1668"/>
      <c r="KK87" s="1686"/>
      <c r="KL87" s="1686"/>
      <c r="KM87" s="1686"/>
      <c r="KN87" s="1668"/>
      <c r="KO87" s="1665"/>
      <c r="KP87" s="1665"/>
      <c r="KQ87" s="1668"/>
      <c r="KR87" s="1668"/>
      <c r="KS87" s="1668"/>
      <c r="KT87" s="1668"/>
      <c r="KU87" s="1668"/>
      <c r="KV87" s="1668"/>
      <c r="KW87" s="1668"/>
      <c r="KX87" s="675"/>
      <c r="KY87" s="1688"/>
      <c r="KZ87" s="1638"/>
      <c r="LA87" s="1707"/>
      <c r="LB87" s="1709"/>
      <c r="LC87" s="1707"/>
      <c r="LD87" s="1707"/>
      <c r="LE87" s="1707"/>
      <c r="LF87" s="1707"/>
      <c r="LG87" s="1707"/>
      <c r="LH87" s="1707"/>
      <c r="LI87" s="1707"/>
      <c r="LJ87" s="1707"/>
      <c r="LK87" s="1707"/>
      <c r="LL87" s="1707"/>
      <c r="LM87" s="1709"/>
      <c r="LN87" s="1709"/>
      <c r="LO87" s="1709"/>
      <c r="LP87" s="1709"/>
      <c r="LQ87" s="1707"/>
      <c r="LR87" s="1707"/>
      <c r="LS87" s="1709"/>
      <c r="LT87" s="1709"/>
      <c r="LU87" s="1709"/>
      <c r="LV87" s="1709"/>
      <c r="LW87" s="1709"/>
      <c r="LX87" s="1709"/>
      <c r="LY87" s="1709"/>
      <c r="LZ87" s="1709"/>
      <c r="MA87" s="1709"/>
      <c r="MB87" s="1709"/>
      <c r="MC87" s="1709"/>
      <c r="MD87" s="1709"/>
      <c r="ME87" s="1709"/>
      <c r="MF87" s="1709"/>
      <c r="MG87" s="1707"/>
      <c r="MH87" s="1707"/>
      <c r="MI87" s="1707"/>
      <c r="MJ87" s="1707"/>
      <c r="MK87" s="1709"/>
      <c r="ML87" s="1709"/>
      <c r="MM87" s="1709"/>
      <c r="MN87" s="1709"/>
    </row>
    <row r="88" spans="1:352" s="7" customFormat="1" ht="8.1" customHeight="1" thickBot="1">
      <c r="A88" s="1703"/>
      <c r="B88" s="1704"/>
      <c r="C88" s="1704"/>
      <c r="D88" s="1704"/>
      <c r="E88" s="1705"/>
      <c r="F88" s="126"/>
      <c r="G88" s="90"/>
      <c r="H88" s="170"/>
      <c r="I88" s="137"/>
      <c r="J88" s="1382"/>
      <c r="K88" s="126"/>
      <c r="L88" s="90"/>
      <c r="M88" s="170"/>
      <c r="N88" s="137"/>
      <c r="O88" s="1382"/>
      <c r="P88" s="126"/>
      <c r="Q88" s="90"/>
      <c r="R88" s="170"/>
      <c r="S88" s="137"/>
      <c r="T88" s="1382"/>
      <c r="U88" s="126"/>
      <c r="V88" s="90"/>
      <c r="W88" s="170"/>
      <c r="X88" s="137"/>
      <c r="Y88" s="1382"/>
      <c r="Z88" s="126"/>
      <c r="AA88" s="90"/>
      <c r="AB88" s="208"/>
      <c r="AC88" s="137"/>
      <c r="AD88" s="145"/>
      <c r="AE88" s="126"/>
      <c r="AF88" s="90"/>
      <c r="AG88" s="208"/>
      <c r="AH88" s="137"/>
      <c r="AI88" s="1380"/>
      <c r="AJ88" s="126"/>
      <c r="AK88" s="90"/>
      <c r="AL88" s="170"/>
      <c r="AM88" s="137"/>
      <c r="AN88" s="1382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70"/>
      <c r="BG88" s="137"/>
      <c r="BH88" s="1382"/>
      <c r="BI88" s="124"/>
      <c r="BJ88" s="90"/>
      <c r="BK88" s="170"/>
      <c r="BL88" s="137"/>
      <c r="BM88" s="1382"/>
      <c r="BN88" s="126"/>
      <c r="BO88" s="90"/>
      <c r="BP88" s="170"/>
      <c r="BQ88" s="137"/>
      <c r="BR88" s="1382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170"/>
      <c r="CF88" s="137"/>
      <c r="CG88" s="1382"/>
      <c r="CH88" s="126"/>
      <c r="CI88" s="90"/>
      <c r="CJ88" s="479"/>
      <c r="CK88" s="480"/>
      <c r="CL88" s="1386"/>
      <c r="CM88" s="126"/>
      <c r="CN88" s="90"/>
      <c r="CO88" s="170"/>
      <c r="CP88" s="137"/>
      <c r="CQ88" s="1382"/>
      <c r="CR88" s="126"/>
      <c r="CS88" s="90"/>
      <c r="CT88" s="170"/>
      <c r="CU88" s="137"/>
      <c r="CV88" s="1382"/>
      <c r="CW88" s="126"/>
      <c r="CX88" s="90"/>
      <c r="CY88" s="346"/>
      <c r="CZ88" s="347"/>
      <c r="DA88" s="1475"/>
      <c r="DB88" s="126"/>
      <c r="DC88" s="90"/>
      <c r="DD88" s="170"/>
      <c r="DE88" s="137"/>
      <c r="DF88" s="1382"/>
      <c r="DG88" s="126"/>
      <c r="DH88" s="90"/>
      <c r="DI88" s="346"/>
      <c r="DJ88" s="347"/>
      <c r="DK88" s="1492"/>
      <c r="DL88" s="126"/>
      <c r="DM88" s="90"/>
      <c r="DN88" s="346"/>
      <c r="DO88" s="347"/>
      <c r="DP88" s="1492"/>
      <c r="DQ88" s="126"/>
      <c r="DR88" s="90"/>
      <c r="DS88" s="170"/>
      <c r="DT88" s="137"/>
      <c r="DU88" s="1382"/>
      <c r="DV88" s="126"/>
      <c r="DW88" s="90"/>
      <c r="DX88" s="140"/>
      <c r="DY88" s="211"/>
      <c r="DZ88" s="145"/>
      <c r="EA88" s="126"/>
      <c r="EB88" s="90"/>
      <c r="EC88" s="170"/>
      <c r="ED88" s="137"/>
      <c r="EE88" s="1382"/>
      <c r="EF88" s="126"/>
      <c r="EG88" s="393"/>
      <c r="EH88" s="170"/>
      <c r="EI88" s="137"/>
      <c r="EJ88" s="1382"/>
      <c r="EK88" s="260"/>
      <c r="EL88" s="393"/>
      <c r="EM88" s="170"/>
      <c r="EN88" s="137"/>
      <c r="EO88" s="1382"/>
      <c r="EP88" s="126"/>
      <c r="EQ88" s="90"/>
      <c r="ER88" s="352"/>
      <c r="ES88" s="347"/>
      <c r="ET88" s="1380"/>
      <c r="EU88" s="124"/>
      <c r="EV88" s="90"/>
      <c r="EW88" s="352"/>
      <c r="EX88" s="347"/>
      <c r="EY88" s="1380"/>
      <c r="EZ88" s="1349"/>
      <c r="FA88" s="1350"/>
      <c r="FB88" s="1642"/>
      <c r="FC88" s="1346"/>
      <c r="FD88" s="1643"/>
      <c r="FE88" s="1349"/>
      <c r="FF88" s="1350"/>
      <c r="FG88" s="1347"/>
      <c r="FH88" s="1346"/>
      <c r="FI88" s="1389"/>
      <c r="FJ88" s="1349"/>
      <c r="FK88" s="1350"/>
      <c r="FL88" s="1347"/>
      <c r="FM88" s="1346"/>
      <c r="FN88" s="1348"/>
      <c r="FO88" s="1349"/>
      <c r="FP88" s="1350"/>
      <c r="FQ88" s="1347"/>
      <c r="FR88" s="1346"/>
      <c r="FS88" s="1348"/>
      <c r="FT88" s="1349"/>
      <c r="FU88" s="1350"/>
      <c r="FV88" s="1347"/>
      <c r="FW88" s="1346"/>
      <c r="FX88" s="1389"/>
      <c r="FY88" s="1349"/>
      <c r="FZ88" s="1350"/>
      <c r="GA88" s="1347"/>
      <c r="GB88" s="1346"/>
      <c r="GC88" s="1348"/>
      <c r="GD88" s="1349"/>
      <c r="GE88" s="1355"/>
      <c r="GF88" s="1347"/>
      <c r="GG88" s="1346"/>
      <c r="GH88" s="1389"/>
      <c r="GI88" s="1349"/>
      <c r="GJ88" s="1355"/>
      <c r="GK88" s="1347"/>
      <c r="GL88" s="1346"/>
      <c r="GM88" s="1348"/>
      <c r="GN88" s="1349"/>
      <c r="GO88" s="1350"/>
      <c r="GP88" s="1347"/>
      <c r="GQ88" s="1346"/>
      <c r="GR88" s="1389"/>
      <c r="GS88" s="1349"/>
      <c r="GT88" s="1355"/>
      <c r="GU88" s="1347"/>
      <c r="GV88" s="1346"/>
      <c r="GW88" s="1389"/>
      <c r="GX88" s="605"/>
      <c r="GY88" s="610"/>
      <c r="GZ88" s="607"/>
      <c r="HA88" s="607"/>
      <c r="HB88" s="1394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4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2"/>
      <c r="IB88" s="126"/>
      <c r="IC88" s="90"/>
      <c r="ID88" s="499"/>
      <c r="IE88" s="499"/>
      <c r="IF88" s="1395"/>
      <c r="IG88" s="126"/>
      <c r="IH88" s="90"/>
      <c r="II88" s="499"/>
      <c r="IJ88" s="499"/>
      <c r="IK88" s="145"/>
      <c r="IL88" s="126"/>
      <c r="IM88" s="90"/>
      <c r="IN88" s="499"/>
      <c r="IO88" s="499"/>
      <c r="IP88" s="1382"/>
      <c r="IQ88" s="827"/>
      <c r="IR88" s="830"/>
      <c r="IS88" s="499"/>
      <c r="IT88" s="499"/>
      <c r="IU88" s="1382"/>
      <c r="IV88" s="675"/>
      <c r="IW88" s="81"/>
      <c r="IX88" s="1672"/>
      <c r="IY88" s="1672"/>
      <c r="IZ88" s="1672"/>
      <c r="JA88" s="1672"/>
      <c r="JB88" s="1672"/>
      <c r="JC88" s="1672"/>
      <c r="JD88" s="1672"/>
      <c r="JE88" s="1672"/>
      <c r="JF88" s="1672"/>
      <c r="JG88" s="1672"/>
      <c r="JH88" s="1672"/>
      <c r="JI88" s="1675"/>
      <c r="JJ88" s="1678"/>
      <c r="JK88" s="1678"/>
      <c r="JL88" s="1678"/>
      <c r="JM88" s="1681"/>
      <c r="JN88" s="1684"/>
      <c r="JO88" s="1684"/>
      <c r="JP88" s="1681"/>
      <c r="JQ88" s="1681"/>
      <c r="JR88" s="1681"/>
      <c r="JS88" s="1681"/>
      <c r="JT88" s="1675"/>
      <c r="JU88" s="1675"/>
      <c r="JV88" s="1675"/>
      <c r="JW88" s="1689"/>
      <c r="JX88" s="81"/>
      <c r="JY88" s="1692"/>
      <c r="JZ88" s="1692"/>
      <c r="KA88" s="1692"/>
      <c r="KB88" s="1692"/>
      <c r="KC88" s="1692"/>
      <c r="KD88" s="1692"/>
      <c r="KE88" s="1692"/>
      <c r="KF88" s="1692"/>
      <c r="KG88" s="1692"/>
      <c r="KH88" s="1692"/>
      <c r="KI88" s="1692"/>
      <c r="KJ88" s="1669"/>
      <c r="KK88" s="1687"/>
      <c r="KL88" s="1687"/>
      <c r="KM88" s="1687"/>
      <c r="KN88" s="1669"/>
      <c r="KO88" s="1666"/>
      <c r="KP88" s="1666"/>
      <c r="KQ88" s="1669"/>
      <c r="KR88" s="1669"/>
      <c r="KS88" s="1669"/>
      <c r="KT88" s="1669"/>
      <c r="KU88" s="1669"/>
      <c r="KV88" s="1669"/>
      <c r="KW88" s="1669"/>
      <c r="KX88" s="675"/>
      <c r="KY88" s="1689"/>
      <c r="KZ88" s="1639"/>
      <c r="LA88" s="1708"/>
      <c r="LB88" s="1709"/>
      <c r="LC88" s="1708"/>
      <c r="LD88" s="1708"/>
      <c r="LE88" s="1708"/>
      <c r="LF88" s="1708"/>
      <c r="LG88" s="1708"/>
      <c r="LH88" s="1708"/>
      <c r="LI88" s="1708"/>
      <c r="LJ88" s="1708"/>
      <c r="LK88" s="1708"/>
      <c r="LL88" s="1708"/>
      <c r="LM88" s="1709"/>
      <c r="LN88" s="1709"/>
      <c r="LO88" s="1709"/>
      <c r="LP88" s="1709"/>
      <c r="LQ88" s="1708"/>
      <c r="LR88" s="1708"/>
      <c r="LS88" s="1709"/>
      <c r="LT88" s="1709"/>
      <c r="LU88" s="1709"/>
      <c r="LV88" s="1709"/>
      <c r="LW88" s="1709"/>
      <c r="LX88" s="1709"/>
      <c r="LY88" s="1709"/>
      <c r="LZ88" s="1709"/>
      <c r="MA88" s="1709"/>
      <c r="MB88" s="1709"/>
      <c r="MC88" s="1709"/>
      <c r="MD88" s="1709"/>
      <c r="ME88" s="1709"/>
      <c r="MF88" s="1709"/>
      <c r="MG88" s="1708"/>
      <c r="MH88" s="1708"/>
      <c r="MI88" s="1708"/>
      <c r="MJ88" s="1708"/>
      <c r="MK88" s="1709"/>
      <c r="ML88" s="1709"/>
      <c r="MM88" s="1709"/>
      <c r="MN88" s="1709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54"/>
      <c r="AM89" s="1555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2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65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19" hidden="1" customWidth="1"/>
    <col min="32" max="58" width="6.28515625" hidden="1" customWidth="1"/>
    <col min="59" max="59" width="6.28515625" style="419" hidden="1" customWidth="1"/>
    <col min="60" max="60" width="1" style="41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2.75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2.75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2.75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2.75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45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2.75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2.75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45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2.75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2.75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2.75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2.75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2.75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2.75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2.75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2.75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2.75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2.75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2.75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2.75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2.75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.75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.75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75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75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.7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.7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.7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149999999999999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5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.7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.7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7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.7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.7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.75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7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7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7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7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7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7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34.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.7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.7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.7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.7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.75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.75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.7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.75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.75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16" t="s">
        <v>373</v>
      </c>
      <c r="BM656" s="1119"/>
      <c r="BN656" s="1117"/>
      <c r="BO656" s="1122" t="s">
        <v>1021</v>
      </c>
      <c r="BP656" s="1123"/>
      <c r="BQ656" s="1716" t="s">
        <v>373</v>
      </c>
    </row>
    <row r="657" spans="60:69">
      <c r="BH657" s="1116"/>
      <c r="BI657" s="1117"/>
      <c r="BJ657" t="s">
        <v>800</v>
      </c>
      <c r="BL657" s="1717"/>
      <c r="BM657" s="1119"/>
      <c r="BN657" s="1117"/>
      <c r="BO657" t="s">
        <v>801</v>
      </c>
      <c r="BQ657" s="1717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18" t="s">
        <v>703</v>
      </c>
      <c r="BM667" s="1154"/>
      <c r="BN667" s="1117"/>
      <c r="BO667" s="1122" t="s">
        <v>1024</v>
      </c>
      <c r="BP667" s="1123"/>
      <c r="BQ667" s="1718" t="s">
        <v>703</v>
      </c>
    </row>
    <row r="668" spans="60:69">
      <c r="BH668" s="1116"/>
      <c r="BI668" s="1117"/>
      <c r="BJ668" t="s">
        <v>800</v>
      </c>
      <c r="BL668" s="1719"/>
      <c r="BM668" s="1119"/>
      <c r="BN668" s="1117"/>
      <c r="BO668" t="s">
        <v>801</v>
      </c>
      <c r="BQ668" s="1719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20" t="s">
        <v>704</v>
      </c>
      <c r="BM679" s="1154"/>
      <c r="BN679" s="1117"/>
      <c r="BO679" s="1122" t="s">
        <v>1026</v>
      </c>
      <c r="BP679" s="1123"/>
      <c r="BQ679" s="1720" t="s">
        <v>704</v>
      </c>
    </row>
    <row r="680" spans="60:69">
      <c r="BH680" s="1116"/>
      <c r="BI680" s="1117"/>
      <c r="BJ680" t="s">
        <v>800</v>
      </c>
      <c r="BL680" s="1719"/>
      <c r="BM680" s="1119"/>
      <c r="BN680" s="1117"/>
      <c r="BO680" t="s">
        <v>801</v>
      </c>
      <c r="BQ680" s="1719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63"/>
    <col min="11" max="11" width="4.5703125" customWidth="1"/>
    <col min="12" max="12" width="26" customWidth="1"/>
    <col min="13" max="13" width="13.28515625" customWidth="1"/>
    <col min="14" max="14" width="9" style="265" bestFit="1" customWidth="1"/>
    <col min="15" max="15" width="2.28515625" style="265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65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65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65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65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65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65" customWidth="1"/>
    <col min="51" max="51" width="4.42578125" customWidth="1"/>
    <col min="52" max="52" width="23.42578125" customWidth="1"/>
    <col min="53" max="53" width="11.85546875" customWidth="1"/>
    <col min="54" max="54" width="6.140625" style="265" customWidth="1"/>
    <col min="55" max="55" width="8.85546875" style="764"/>
    <col min="56" max="56" width="5.42578125" style="765" customWidth="1"/>
    <col min="57" max="57" width="5.42578125" customWidth="1"/>
    <col min="58" max="58" width="27.42578125" customWidth="1"/>
    <col min="59" max="61" width="13.42578125" customWidth="1"/>
    <col min="62" max="62" width="7.28515625" style="265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65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65" bestFit="1" customWidth="1"/>
  </cols>
  <sheetData>
    <row r="1" spans="11:84" ht="18.75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.75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75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75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75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75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.75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.75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75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75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75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75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75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75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75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.75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5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5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75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75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26.25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5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75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.75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.75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5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75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A1013"/>
  <sheetViews>
    <sheetView zoomScale="79" zoomScaleNormal="79" workbookViewId="0"/>
  </sheetViews>
  <sheetFormatPr defaultRowHeight="15"/>
  <cols>
    <col min="1" max="1" width="48.140625" customWidth="1"/>
    <col min="2" max="2" width="11.85546875" customWidth="1"/>
    <col min="3" max="3" width="14.7109375" customWidth="1"/>
    <col min="4" max="4" width="10.140625" customWidth="1"/>
    <col min="5" max="5" width="17.5703125" customWidth="1"/>
    <col min="6" max="6" width="9.85546875" style="265" customWidth="1"/>
    <col min="7" max="7" width="2.85546875" customWidth="1"/>
    <col min="8" max="8" width="2.85546875" style="2" customWidth="1"/>
    <col min="9" max="9" width="4.140625" style="2" customWidth="1"/>
    <col min="10" max="10" width="11.42578125" customWidth="1"/>
    <col min="11" max="11" width="33.85546875" customWidth="1"/>
    <col min="12" max="12" width="26" style="419" customWidth="1"/>
    <col min="13" max="13" width="2.28515625" style="2" customWidth="1"/>
    <col min="14" max="14" width="13.5703125" customWidth="1"/>
    <col min="15" max="15" width="36" customWidth="1"/>
    <col min="16" max="16" width="27.42578125" style="421" customWidth="1"/>
    <col min="17" max="17" width="5.7109375" style="2" customWidth="1"/>
    <col min="19" max="19" width="11.85546875" customWidth="1"/>
    <col min="25" max="25" width="2.5703125" customWidth="1"/>
    <col min="26" max="26" width="3.42578125" customWidth="1"/>
    <col min="27" max="27" width="8" customWidth="1"/>
    <col min="31" max="36" width="5.7109375" customWidth="1"/>
    <col min="37" max="37" width="16.5703125" customWidth="1"/>
    <col min="38" max="38" width="16.85546875" customWidth="1"/>
    <col min="39" max="39" width="20.5703125" customWidth="1"/>
    <col min="40" max="40" width="15.7109375" customWidth="1"/>
    <col min="41" max="41" width="17.7109375" customWidth="1"/>
    <col min="42" max="49" width="9.140625" customWidth="1"/>
    <col min="50" max="50" width="0.28515625" customWidth="1"/>
    <col min="51" max="51" width="0.5703125" customWidth="1"/>
    <col min="52" max="52" width="8" customWidth="1"/>
    <col min="53" max="104" width="9.140625" customWidth="1"/>
  </cols>
  <sheetData>
    <row r="1" spans="1:73" ht="30.75" customHeight="1">
      <c r="A1" s="336" t="s">
        <v>1088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64"/>
      <c r="I3" s="2"/>
      <c r="J3" s="1727" t="s">
        <v>1491</v>
      </c>
      <c r="K3" s="1727"/>
      <c r="L3" s="1727"/>
      <c r="M3" s="1727"/>
      <c r="N3" s="1727"/>
      <c r="O3" s="1727"/>
      <c r="P3" s="1727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490" t="s">
        <v>376</v>
      </c>
      <c r="B4" s="414"/>
      <c r="C4" s="414"/>
      <c r="D4" s="414"/>
      <c r="E4" s="414"/>
      <c r="F4" s="414"/>
      <c r="H4" s="1564"/>
      <c r="I4" s="2"/>
      <c r="J4" s="1727"/>
      <c r="K4" s="1727"/>
      <c r="L4" s="1727"/>
      <c r="M4" s="1727"/>
      <c r="N4" s="1727"/>
      <c r="O4" s="1727"/>
      <c r="P4" s="1727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571">
        <v>45815</v>
      </c>
      <c r="B6" s="1572"/>
      <c r="C6" s="1571"/>
      <c r="D6" s="1572"/>
      <c r="E6" s="1573"/>
      <c r="F6" s="1572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580" t="s">
        <v>1102</v>
      </c>
      <c r="B7" s="1730" t="s">
        <v>1495</v>
      </c>
      <c r="C7" s="1731"/>
      <c r="D7" s="1731"/>
      <c r="E7" s="1731"/>
      <c r="F7" s="1583">
        <v>13</v>
      </c>
      <c r="H7" s="1488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574" t="s">
        <v>191</v>
      </c>
      <c r="B8" s="1575" t="s">
        <v>340</v>
      </c>
      <c r="C8" s="1576">
        <v>45815</v>
      </c>
      <c r="D8" s="1577" t="s">
        <v>184</v>
      </c>
      <c r="E8" s="1578">
        <v>0.3125</v>
      </c>
      <c r="F8" s="1579">
        <v>13</v>
      </c>
      <c r="H8" s="1488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1090</v>
      </c>
      <c r="B9" s="335" t="s">
        <v>1089</v>
      </c>
      <c r="C9" s="1483">
        <v>45815</v>
      </c>
      <c r="D9" s="1484" t="s">
        <v>184</v>
      </c>
      <c r="E9" s="1578">
        <v>0.3125</v>
      </c>
      <c r="F9" s="1491">
        <v>13</v>
      </c>
      <c r="H9" s="1488"/>
      <c r="I9" s="312"/>
      <c r="J9" s="1122" t="s">
        <v>1161</v>
      </c>
      <c r="K9" s="1123"/>
      <c r="L9" s="1728" t="s">
        <v>191</v>
      </c>
      <c r="M9" s="1117"/>
      <c r="N9" s="1122" t="s">
        <v>1161</v>
      </c>
      <c r="O9" s="1123"/>
      <c r="P9" s="1721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83">
        <v>45815</v>
      </c>
      <c r="D10" s="1484" t="s">
        <v>184</v>
      </c>
      <c r="E10" s="1578">
        <v>0.3125</v>
      </c>
      <c r="F10" s="1491">
        <v>13</v>
      </c>
      <c r="H10" s="1488"/>
      <c r="I10" s="312"/>
      <c r="J10" t="s">
        <v>800</v>
      </c>
      <c r="K10"/>
      <c r="L10" s="1729"/>
      <c r="M10" s="1117"/>
      <c r="N10" t="s">
        <v>801</v>
      </c>
      <c r="O10"/>
      <c r="P10" s="1725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83">
        <v>45815</v>
      </c>
      <c r="D11" s="1484" t="s">
        <v>184</v>
      </c>
      <c r="E11" s="738">
        <v>0.39583333333333331</v>
      </c>
      <c r="F11" s="1491">
        <v>13</v>
      </c>
      <c r="H11" s="1488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1106</v>
      </c>
      <c r="B12" s="335" t="s">
        <v>1107</v>
      </c>
      <c r="C12" s="1483">
        <v>45815</v>
      </c>
      <c r="D12" s="1484" t="s">
        <v>184</v>
      </c>
      <c r="E12" s="738">
        <v>0.39583333333333331</v>
      </c>
      <c r="F12" s="1491">
        <v>13</v>
      </c>
      <c r="H12" s="1488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83">
        <v>45815</v>
      </c>
      <c r="D13" s="1484" t="s">
        <v>184</v>
      </c>
      <c r="E13" s="738">
        <v>0.47916666666666669</v>
      </c>
      <c r="F13" s="1491">
        <v>13</v>
      </c>
      <c r="H13" s="1488"/>
      <c r="I13" s="1138"/>
      <c r="J13" s="276" t="s">
        <v>804</v>
      </c>
      <c r="K13" t="s">
        <v>1220</v>
      </c>
      <c r="L13" s="419"/>
      <c r="M13" s="1117"/>
      <c r="N13" s="276" t="s">
        <v>1172</v>
      </c>
      <c r="O13" t="s">
        <v>1220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1097</v>
      </c>
      <c r="B14" s="335" t="s">
        <v>1096</v>
      </c>
      <c r="C14" s="1483">
        <v>45815</v>
      </c>
      <c r="D14" s="1484" t="s">
        <v>184</v>
      </c>
      <c r="E14" s="738">
        <v>0.47916666666666669</v>
      </c>
      <c r="F14" s="1491">
        <v>13</v>
      </c>
      <c r="H14" s="1488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83">
        <v>45815</v>
      </c>
      <c r="D15" s="1484" t="s">
        <v>184</v>
      </c>
      <c r="E15" s="738">
        <v>0.5625</v>
      </c>
      <c r="F15" s="1491">
        <v>13</v>
      </c>
      <c r="H15" s="1488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83">
        <v>45815</v>
      </c>
      <c r="D16" s="1484" t="s">
        <v>184</v>
      </c>
      <c r="E16" s="738">
        <v>0.64583333333333337</v>
      </c>
      <c r="F16" s="1491">
        <v>13</v>
      </c>
      <c r="H16" s="1488"/>
      <c r="I16" s="1565"/>
      <c r="J16" s="271">
        <v>1</v>
      </c>
      <c r="K16" s="340" t="s">
        <v>1162</v>
      </c>
      <c r="L16" s="421"/>
      <c r="M16" s="1132"/>
      <c r="N16" s="271">
        <v>1</v>
      </c>
      <c r="O16" s="340" t="s">
        <v>1162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83">
        <v>45815</v>
      </c>
      <c r="D17" s="1484" t="s">
        <v>184</v>
      </c>
      <c r="E17" s="738">
        <v>0.72916666666666663</v>
      </c>
      <c r="F17" s="1491">
        <v>13</v>
      </c>
      <c r="H17" s="1488"/>
      <c r="I17" s="312"/>
      <c r="J17" s="271">
        <v>2</v>
      </c>
      <c r="K17" s="340" t="s">
        <v>1163</v>
      </c>
      <c r="L17" s="421"/>
      <c r="M17" s="1121"/>
      <c r="N17" s="271">
        <v>2</v>
      </c>
      <c r="O17" s="340" t="s">
        <v>1163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05"/>
      <c r="B18" s="1506"/>
      <c r="C18" s="1507"/>
      <c r="D18" s="1508"/>
      <c r="E18" s="730"/>
      <c r="F18" s="1582"/>
      <c r="H18" s="1488"/>
      <c r="I18" s="1138"/>
      <c r="J18" s="271">
        <v>3</v>
      </c>
      <c r="K18" s="340" t="s">
        <v>1164</v>
      </c>
      <c r="L18" s="421"/>
      <c r="M18" s="1129"/>
      <c r="N18" s="271">
        <v>3</v>
      </c>
      <c r="O18" s="340" t="s">
        <v>1164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580" t="s">
        <v>1101</v>
      </c>
      <c r="B19" s="1730" t="s">
        <v>1496</v>
      </c>
      <c r="C19" s="1731"/>
      <c r="D19" s="1731"/>
      <c r="E19" s="1731"/>
      <c r="F19" s="1583">
        <v>16</v>
      </c>
      <c r="G19" s="267"/>
      <c r="H19" s="775"/>
      <c r="I19" s="1565"/>
      <c r="J19" s="271">
        <v>4</v>
      </c>
      <c r="K19" s="340" t="s">
        <v>1165</v>
      </c>
      <c r="L19" s="421"/>
      <c r="M19" s="1132"/>
      <c r="N19" s="271">
        <v>4</v>
      </c>
      <c r="O19" s="340" t="s">
        <v>1165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574" t="s">
        <v>147</v>
      </c>
      <c r="B20" s="1575" t="s">
        <v>148</v>
      </c>
      <c r="C20" s="1576">
        <v>45815</v>
      </c>
      <c r="D20" s="1577" t="s">
        <v>184</v>
      </c>
      <c r="E20" s="1578">
        <v>0.3125</v>
      </c>
      <c r="F20" s="1579">
        <v>16</v>
      </c>
      <c r="G20" s="267"/>
      <c r="H20" s="775"/>
      <c r="I20" s="312"/>
      <c r="J20" s="271">
        <v>5</v>
      </c>
      <c r="K20" s="340" t="s">
        <v>1166</v>
      </c>
      <c r="L20" s="421"/>
      <c r="M20" s="1121"/>
      <c r="N20" s="271">
        <v>5</v>
      </c>
      <c r="O20" s="340" t="s">
        <v>1166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83">
        <v>45815</v>
      </c>
      <c r="D21" s="1484" t="s">
        <v>184</v>
      </c>
      <c r="E21" s="738">
        <v>0.39583333333333331</v>
      </c>
      <c r="F21" s="1491">
        <v>16</v>
      </c>
      <c r="G21" s="267"/>
      <c r="H21" s="775"/>
      <c r="I21" s="1565"/>
      <c r="J21" s="271">
        <v>6</v>
      </c>
      <c r="K21" s="340" t="s">
        <v>1167</v>
      </c>
      <c r="L21" s="421"/>
      <c r="M21" s="1132"/>
      <c r="N21" s="271">
        <v>6</v>
      </c>
      <c r="O21" s="340" t="s">
        <v>1167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83">
        <v>45815</v>
      </c>
      <c r="D22" s="1484" t="s">
        <v>184</v>
      </c>
      <c r="E22" s="738">
        <v>0.47916666666666669</v>
      </c>
      <c r="F22" s="1491">
        <v>16</v>
      </c>
      <c r="G22" s="267"/>
      <c r="H22" s="775"/>
      <c r="I22" s="312"/>
      <c r="J22" s="271">
        <v>7</v>
      </c>
      <c r="K22" s="340" t="s">
        <v>1168</v>
      </c>
      <c r="L22" s="421"/>
      <c r="M22" s="1121"/>
      <c r="N22" s="271">
        <v>7</v>
      </c>
      <c r="O22" s="340" t="s">
        <v>1168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83">
        <v>45815</v>
      </c>
      <c r="D23" s="1484" t="s">
        <v>184</v>
      </c>
      <c r="E23" s="738">
        <v>0.5625</v>
      </c>
      <c r="F23" s="1491">
        <v>16</v>
      </c>
      <c r="G23" s="267"/>
      <c r="H23" s="775"/>
      <c r="I23" s="1138"/>
      <c r="J23" s="271">
        <v>8</v>
      </c>
      <c r="K23" s="340" t="s">
        <v>1169</v>
      </c>
      <c r="L23" s="421"/>
      <c r="M23" s="1129"/>
      <c r="N23" s="271">
        <v>8</v>
      </c>
      <c r="O23" s="340" t="s">
        <v>1169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83">
        <v>45815</v>
      </c>
      <c r="D24" s="1484" t="s">
        <v>184</v>
      </c>
      <c r="E24" s="738">
        <v>0.64583333333333337</v>
      </c>
      <c r="F24" s="1491">
        <v>16</v>
      </c>
      <c r="G24" s="267"/>
      <c r="H24" s="775"/>
      <c r="I24" s="1565"/>
      <c r="J24" s="271">
        <v>9</v>
      </c>
      <c r="K24" s="340" t="s">
        <v>1170</v>
      </c>
      <c r="L24" s="421"/>
      <c r="M24" s="1132"/>
      <c r="N24" s="271">
        <v>9</v>
      </c>
      <c r="O24" s="340" t="s">
        <v>1170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83">
        <v>45815</v>
      </c>
      <c r="D25" s="1484" t="s">
        <v>184</v>
      </c>
      <c r="E25" s="738">
        <v>0.72916666666666663</v>
      </c>
      <c r="F25" s="1491">
        <v>16</v>
      </c>
      <c r="G25" s="267"/>
      <c r="H25" s="775"/>
      <c r="I25" s="312"/>
      <c r="J25" s="271">
        <v>10</v>
      </c>
      <c r="K25" s="340" t="s">
        <v>1171</v>
      </c>
      <c r="L25" s="421"/>
      <c r="M25" s="1121"/>
      <c r="N25" s="271">
        <v>10</v>
      </c>
      <c r="O25" s="340" t="s">
        <v>1171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05"/>
      <c r="B26" s="1506"/>
      <c r="C26" s="1507"/>
      <c r="D26" s="1508"/>
      <c r="E26" s="730"/>
      <c r="F26" s="1582"/>
      <c r="H26" s="1488"/>
      <c r="I26" s="1138"/>
      <c r="J26" s="549"/>
      <c r="K26" s="1488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580" t="s">
        <v>1100</v>
      </c>
      <c r="B27" s="1730" t="s">
        <v>1497</v>
      </c>
      <c r="C27" s="1731"/>
      <c r="D27" s="1731"/>
      <c r="E27" s="1731"/>
      <c r="F27" s="1581">
        <v>14</v>
      </c>
      <c r="G27" s="664"/>
      <c r="H27" s="1564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487"/>
      <c r="AN27" s="1487"/>
      <c r="AO27" s="1487"/>
      <c r="AP27" s="1487"/>
      <c r="AQ27" s="1487"/>
      <c r="AR27" s="1487"/>
      <c r="AS27" s="1487"/>
      <c r="AT27" s="1487"/>
      <c r="AU27" s="1487"/>
      <c r="AV27" s="1487"/>
      <c r="AW27" s="1487"/>
      <c r="AX27" s="1487"/>
      <c r="AY27" s="1487"/>
      <c r="AZ27" s="1487"/>
      <c r="BA27" s="1487"/>
      <c r="BB27" s="1487"/>
      <c r="BC27" s="1487"/>
      <c r="BD27" s="1487"/>
      <c r="BE27" s="1487"/>
      <c r="BF27" s="1487"/>
      <c r="BG27" s="1487"/>
      <c r="BH27" s="1487"/>
      <c r="BI27" s="1487"/>
      <c r="BJ27" s="1487"/>
      <c r="BK27" s="1487"/>
      <c r="BL27" s="1487"/>
      <c r="BM27" s="1487"/>
      <c r="BN27" s="1487"/>
      <c r="BO27" s="1487"/>
      <c r="BP27" s="1487"/>
      <c r="BQ27" s="1487"/>
      <c r="BR27" s="1487"/>
      <c r="BS27" s="1487"/>
      <c r="BT27" s="1487"/>
      <c r="BU27" s="1487"/>
    </row>
    <row r="28" spans="1:73" s="664" customFormat="1" ht="18" customHeight="1">
      <c r="A28" s="1661" t="s">
        <v>1098</v>
      </c>
      <c r="B28" s="1575" t="s">
        <v>345</v>
      </c>
      <c r="C28" s="1576">
        <v>45815</v>
      </c>
      <c r="D28" s="1577" t="s">
        <v>184</v>
      </c>
      <c r="E28" s="1578">
        <v>0.60416666666666663</v>
      </c>
      <c r="F28" s="1579">
        <v>14</v>
      </c>
      <c r="H28" s="1488"/>
      <c r="I28" s="312"/>
      <c r="J28" s="1122" t="s">
        <v>1173</v>
      </c>
      <c r="K28" s="1123"/>
      <c r="L28" s="1556" t="s">
        <v>1090</v>
      </c>
      <c r="M28" s="1117"/>
      <c r="N28" s="1122" t="s">
        <v>1173</v>
      </c>
      <c r="O28" s="1123"/>
      <c r="P28" s="1567" t="s">
        <v>1090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1098</v>
      </c>
      <c r="B29" s="335" t="s">
        <v>345</v>
      </c>
      <c r="C29" s="1483">
        <v>45815</v>
      </c>
      <c r="D29" s="1484" t="s">
        <v>184</v>
      </c>
      <c r="E29" s="738">
        <v>0.6875</v>
      </c>
      <c r="F29" s="1491">
        <v>14</v>
      </c>
      <c r="H29" s="1488"/>
      <c r="I29" s="312"/>
      <c r="J29" t="s">
        <v>800</v>
      </c>
      <c r="K29"/>
      <c r="L29" s="419"/>
      <c r="M29" s="1117"/>
      <c r="N29" t="s">
        <v>801</v>
      </c>
      <c r="O29"/>
      <c r="P29" s="1568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1098</v>
      </c>
      <c r="B30" s="335" t="s">
        <v>345</v>
      </c>
      <c r="C30" s="1483">
        <v>45815</v>
      </c>
      <c r="D30" s="1484" t="s">
        <v>184</v>
      </c>
      <c r="E30" s="738">
        <v>0.77083333333333337</v>
      </c>
      <c r="F30" s="1491">
        <v>14</v>
      </c>
      <c r="H30" s="1488"/>
      <c r="I30" s="312"/>
      <c r="J30" s="1127">
        <v>45815</v>
      </c>
      <c r="K30"/>
      <c r="L30" s="419"/>
      <c r="M30" s="1117"/>
      <c r="N30" s="1127">
        <v>45828</v>
      </c>
      <c r="O30"/>
      <c r="P30" s="1568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487"/>
    </row>
    <row r="31" spans="1:73" s="664" customFormat="1" ht="18" customHeight="1">
      <c r="A31" s="335"/>
      <c r="B31" s="335"/>
      <c r="C31" s="1483"/>
      <c r="D31" s="335"/>
      <c r="E31" s="738"/>
      <c r="F31" s="1491"/>
      <c r="G31" s="267"/>
      <c r="H31" s="1488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1174</v>
      </c>
      <c r="P31" s="1568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487"/>
      <c r="AF31" s="1487"/>
      <c r="AG31" s="1487"/>
      <c r="AH31" s="1487"/>
      <c r="AI31" s="1487"/>
      <c r="AJ31" s="1487"/>
      <c r="AK31" s="1487"/>
    </row>
    <row r="32" spans="1:73" s="664" customFormat="1" ht="18" customHeight="1" thickBot="1">
      <c r="A32" s="1489">
        <v>45816</v>
      </c>
      <c r="B32" s="335"/>
      <c r="C32" s="1489"/>
      <c r="D32" s="1484"/>
      <c r="E32" s="738"/>
      <c r="F32" s="1491"/>
      <c r="G32" s="267"/>
      <c r="H32" s="1488"/>
      <c r="I32" s="1138"/>
      <c r="J32" s="276" t="s">
        <v>804</v>
      </c>
      <c r="K32" t="s">
        <v>1220</v>
      </c>
      <c r="L32" s="419"/>
      <c r="M32" s="1117"/>
      <c r="N32" s="1151" t="s">
        <v>1175</v>
      </c>
      <c r="O32"/>
      <c r="P32" s="1568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580" t="s">
        <v>1102</v>
      </c>
      <c r="B33" s="1730" t="s">
        <v>1498</v>
      </c>
      <c r="C33" s="1731"/>
      <c r="D33" s="1731"/>
      <c r="E33" s="1731"/>
      <c r="F33" s="1583">
        <v>13</v>
      </c>
      <c r="G33" s="267"/>
      <c r="H33" s="1488"/>
      <c r="I33" s="312"/>
      <c r="J33"/>
      <c r="K33"/>
      <c r="L33" s="421"/>
      <c r="M33" s="1117"/>
      <c r="N33"/>
      <c r="O33"/>
      <c r="P33" s="1568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1093</v>
      </c>
      <c r="B34" s="335" t="s">
        <v>764</v>
      </c>
      <c r="C34" s="1483">
        <v>45816</v>
      </c>
      <c r="D34" s="1484" t="s">
        <v>206</v>
      </c>
      <c r="E34" s="738">
        <v>0.33333333333333331</v>
      </c>
      <c r="F34" s="1491">
        <v>13</v>
      </c>
      <c r="H34" s="1488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68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83">
        <v>45816</v>
      </c>
      <c r="D35" s="1484" t="s">
        <v>206</v>
      </c>
      <c r="E35" s="738">
        <v>0.33333333333333331</v>
      </c>
      <c r="F35" s="1491">
        <v>13</v>
      </c>
      <c r="G35" s="267"/>
      <c r="H35" s="1488"/>
      <c r="I35" s="1565"/>
      <c r="J35" s="271">
        <v>1</v>
      </c>
      <c r="K35" s="340" t="s">
        <v>1176</v>
      </c>
      <c r="L35" s="421"/>
      <c r="M35" s="1117"/>
      <c r="N35" s="271">
        <v>1</v>
      </c>
      <c r="O35" s="340" t="s">
        <v>1176</v>
      </c>
      <c r="P35" s="1568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83">
        <v>45816</v>
      </c>
      <c r="D36" s="1484" t="s">
        <v>206</v>
      </c>
      <c r="E36" s="738">
        <v>0.41666666666666669</v>
      </c>
      <c r="F36" s="1491">
        <v>13</v>
      </c>
      <c r="G36" s="267"/>
      <c r="H36" s="775"/>
      <c r="I36" s="312"/>
      <c r="J36" s="757"/>
      <c r="K36" s="1511"/>
      <c r="L36" s="421"/>
      <c r="M36" s="1117"/>
      <c r="N36" s="757"/>
      <c r="O36" s="1511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83">
        <v>45816</v>
      </c>
      <c r="D37" s="1484" t="s">
        <v>206</v>
      </c>
      <c r="E37" s="738">
        <v>0.5</v>
      </c>
      <c r="F37" s="1491">
        <v>13</v>
      </c>
      <c r="H37" s="775"/>
      <c r="I37" s="1138"/>
      <c r="J37" s="549"/>
      <c r="K37" s="1488"/>
      <c r="L37" s="421"/>
      <c r="M37" s="1117"/>
      <c r="N37" s="549"/>
      <c r="O37" s="1488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83">
        <v>45816</v>
      </c>
      <c r="D38" s="1484" t="s">
        <v>206</v>
      </c>
      <c r="E38" s="738">
        <v>0.5</v>
      </c>
      <c r="F38" s="1491">
        <v>13</v>
      </c>
      <c r="G38" s="267"/>
      <c r="H38" s="775"/>
      <c r="I38" s="312"/>
      <c r="J38" s="1122" t="s">
        <v>860</v>
      </c>
      <c r="K38" s="1123"/>
      <c r="L38" s="1556" t="s">
        <v>707</v>
      </c>
      <c r="M38" s="1117"/>
      <c r="N38" s="1122" t="s">
        <v>860</v>
      </c>
      <c r="O38" s="1123"/>
      <c r="P38" s="1567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83">
        <v>45816</v>
      </c>
      <c r="D39" s="1484" t="s">
        <v>206</v>
      </c>
      <c r="E39" s="738">
        <v>0.58333333333333337</v>
      </c>
      <c r="F39" s="1491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1094</v>
      </c>
      <c r="B40" s="335" t="s">
        <v>1095</v>
      </c>
      <c r="C40" s="1483">
        <v>45816</v>
      </c>
      <c r="D40" s="1484" t="s">
        <v>206</v>
      </c>
      <c r="E40" s="738">
        <v>0.66666666666666663</v>
      </c>
      <c r="F40" s="1491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1092</v>
      </c>
      <c r="B41" s="335" t="s">
        <v>1091</v>
      </c>
      <c r="C41" s="1483">
        <v>45816</v>
      </c>
      <c r="D41" s="1484" t="s">
        <v>206</v>
      </c>
      <c r="E41" s="738">
        <v>0.75</v>
      </c>
      <c r="F41" s="1491">
        <v>13</v>
      </c>
      <c r="H41" s="1564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1174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580" t="s">
        <v>1101</v>
      </c>
      <c r="B42" s="1730" t="s">
        <v>1499</v>
      </c>
      <c r="C42" s="1731"/>
      <c r="D42" s="1731"/>
      <c r="E42" s="1731"/>
      <c r="F42" s="1583">
        <v>16</v>
      </c>
      <c r="H42" s="1564"/>
      <c r="I42" s="1138"/>
      <c r="J42" s="276" t="s">
        <v>804</v>
      </c>
      <c r="K42" t="s">
        <v>1220</v>
      </c>
      <c r="L42" s="419"/>
      <c r="M42" s="1117"/>
      <c r="N42" s="1151" t="s">
        <v>1221</v>
      </c>
      <c r="O42" t="s">
        <v>1222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83">
        <v>45816</v>
      </c>
      <c r="D43" s="1484" t="s">
        <v>206</v>
      </c>
      <c r="E43" s="738">
        <v>0.33333333333333331</v>
      </c>
      <c r="F43" s="1491">
        <v>16</v>
      </c>
      <c r="H43" s="1488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83">
        <v>45816</v>
      </c>
      <c r="D44" s="1484" t="s">
        <v>206</v>
      </c>
      <c r="E44" s="738">
        <v>0.33333333333333331</v>
      </c>
      <c r="F44" s="1491">
        <v>16</v>
      </c>
      <c r="G44" s="267"/>
      <c r="H44" s="1488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83">
        <v>45816</v>
      </c>
      <c r="D45" s="1484" t="s">
        <v>206</v>
      </c>
      <c r="E45" s="738">
        <v>0.41666666666666669</v>
      </c>
      <c r="F45" s="1491">
        <v>16</v>
      </c>
      <c r="G45" s="267"/>
      <c r="H45" s="1488"/>
      <c r="I45" s="1565"/>
      <c r="J45" s="271">
        <v>1</v>
      </c>
      <c r="K45" s="340" t="s">
        <v>1177</v>
      </c>
      <c r="L45" s="421"/>
      <c r="M45" s="1117"/>
      <c r="N45" s="271">
        <v>1</v>
      </c>
      <c r="O45" s="340" t="s">
        <v>1177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1099</v>
      </c>
      <c r="B46" s="335" t="s">
        <v>760</v>
      </c>
      <c r="C46" s="1483">
        <v>45816</v>
      </c>
      <c r="D46" s="1484" t="s">
        <v>206</v>
      </c>
      <c r="E46" s="738">
        <v>0.5</v>
      </c>
      <c r="F46" s="1491">
        <v>16</v>
      </c>
      <c r="H46" s="1488"/>
      <c r="I46" s="312"/>
      <c r="J46" s="757"/>
      <c r="K46" s="1511"/>
      <c r="L46" s="421"/>
      <c r="M46" s="1117"/>
      <c r="N46" s="757"/>
      <c r="O46" s="1511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1099</v>
      </c>
      <c r="B47" s="335" t="s">
        <v>760</v>
      </c>
      <c r="C47" s="1483">
        <v>45816</v>
      </c>
      <c r="D47" s="1484" t="s">
        <v>206</v>
      </c>
      <c r="E47" s="738">
        <v>0.58333333333333337</v>
      </c>
      <c r="F47" s="1491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83">
        <v>45816</v>
      </c>
      <c r="D48" s="1484" t="s">
        <v>206</v>
      </c>
      <c r="E48" s="738">
        <v>0.66666666666666663</v>
      </c>
      <c r="F48" s="1491">
        <v>16</v>
      </c>
      <c r="G48" s="267"/>
      <c r="H48" s="775"/>
      <c r="I48" s="312"/>
      <c r="J48" s="276" t="s">
        <v>804</v>
      </c>
      <c r="K48" t="s">
        <v>1220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83">
        <v>45816</v>
      </c>
      <c r="D49" s="1484" t="s">
        <v>206</v>
      </c>
      <c r="E49" s="738">
        <v>0.75</v>
      </c>
      <c r="F49" s="1491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580" t="s">
        <v>1100</v>
      </c>
      <c r="B50" s="1730" t="s">
        <v>1500</v>
      </c>
      <c r="C50" s="1731"/>
      <c r="D50" s="1731"/>
      <c r="E50" s="1731"/>
      <c r="F50" s="1581">
        <v>14</v>
      </c>
      <c r="G50" s="267"/>
      <c r="H50" s="775"/>
      <c r="I50" s="312"/>
      <c r="J50" s="1122" t="s">
        <v>898</v>
      </c>
      <c r="K50" s="1123"/>
      <c r="L50" s="1556" t="s">
        <v>595</v>
      </c>
      <c r="M50" s="1121"/>
      <c r="N50" s="1122" t="s">
        <v>898</v>
      </c>
      <c r="O50" s="1123"/>
      <c r="P50" s="1567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83">
        <v>45816</v>
      </c>
      <c r="D51" s="1484" t="s">
        <v>206</v>
      </c>
      <c r="E51" s="738">
        <v>0.45833333333333331</v>
      </c>
      <c r="F51" s="1491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1068</v>
      </c>
      <c r="C52" s="1483">
        <v>45816</v>
      </c>
      <c r="D52" s="1484" t="s">
        <v>206</v>
      </c>
      <c r="E52" s="738">
        <v>0.45833333333333331</v>
      </c>
      <c r="F52" s="1491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1098</v>
      </c>
      <c r="B53" s="335" t="s">
        <v>346</v>
      </c>
      <c r="C53" s="1483">
        <v>45816</v>
      </c>
      <c r="D53" s="1484" t="s">
        <v>206</v>
      </c>
      <c r="E53" s="738">
        <v>0.54166666666666663</v>
      </c>
      <c r="F53" s="1491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1098</v>
      </c>
      <c r="B54" s="335" t="s">
        <v>346</v>
      </c>
      <c r="C54" s="1483">
        <v>45816</v>
      </c>
      <c r="D54" s="1484" t="s">
        <v>206</v>
      </c>
      <c r="E54" s="738">
        <v>0.625</v>
      </c>
      <c r="F54" s="1491">
        <v>14</v>
      </c>
      <c r="G54" s="267"/>
      <c r="H54" s="775"/>
      <c r="I54" s="312"/>
      <c r="J54" s="276" t="s">
        <v>804</v>
      </c>
      <c r="K54" t="s">
        <v>1220</v>
      </c>
      <c r="L54" s="419"/>
      <c r="M54" s="1121"/>
      <c r="N54" s="276" t="s">
        <v>1172</v>
      </c>
      <c r="O54" t="s">
        <v>1220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1098</v>
      </c>
      <c r="B55" s="335" t="s">
        <v>346</v>
      </c>
      <c r="C55" s="1483">
        <v>45816</v>
      </c>
      <c r="D55" s="1484" t="s">
        <v>206</v>
      </c>
      <c r="E55" s="738">
        <v>0.70833333333333337</v>
      </c>
      <c r="F55" s="1491">
        <v>14</v>
      </c>
      <c r="H55" s="1488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05"/>
      <c r="B56" s="1506"/>
      <c r="C56" s="1507"/>
      <c r="D56" s="1508"/>
      <c r="E56" s="730"/>
      <c r="F56" s="1506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11"/>
      <c r="B57" s="1512"/>
      <c r="C57" s="1513"/>
      <c r="D57" s="1514"/>
      <c r="E57" s="1515"/>
      <c r="F57" s="1512"/>
      <c r="G57" s="267"/>
      <c r="H57" s="775"/>
      <c r="I57" s="312"/>
      <c r="J57" s="271">
        <v>1</v>
      </c>
      <c r="K57" s="201" t="s">
        <v>1178</v>
      </c>
      <c r="L57" s="421"/>
      <c r="M57" s="1121"/>
      <c r="N57" s="271">
        <v>1</v>
      </c>
      <c r="O57" s="201" t="s">
        <v>1178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488"/>
      <c r="B58" s="775"/>
      <c r="C58" s="1516"/>
      <c r="D58" s="1517"/>
      <c r="E58" s="1518"/>
      <c r="F58" s="775"/>
      <c r="G58" s="267"/>
      <c r="H58" s="775"/>
      <c r="I58" s="312"/>
      <c r="J58" s="271">
        <v>2</v>
      </c>
      <c r="K58" s="201" t="s">
        <v>1179</v>
      </c>
      <c r="L58" s="421"/>
      <c r="M58" s="1121"/>
      <c r="N58" s="271">
        <v>2</v>
      </c>
      <c r="O58" s="201" t="s">
        <v>1182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488"/>
      <c r="B59" s="775"/>
      <c r="C59" s="1516"/>
      <c r="D59" s="1517"/>
      <c r="E59" s="1518"/>
      <c r="F59" s="775"/>
      <c r="G59" s="267"/>
      <c r="H59" s="775"/>
      <c r="I59" s="312"/>
      <c r="J59" s="271">
        <v>3</v>
      </c>
      <c r="K59" s="201" t="s">
        <v>1180</v>
      </c>
      <c r="L59" s="421"/>
      <c r="M59" s="1121"/>
      <c r="N59" s="271">
        <v>3</v>
      </c>
      <c r="O59" s="201" t="s">
        <v>1179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488"/>
      <c r="B60" s="775"/>
      <c r="C60" s="1516"/>
      <c r="D60" s="1517"/>
      <c r="E60" s="1518"/>
      <c r="F60" s="775"/>
      <c r="G60" s="267"/>
      <c r="H60" s="775"/>
      <c r="I60" s="312"/>
      <c r="J60" s="271">
        <v>4</v>
      </c>
      <c r="K60" s="201" t="s">
        <v>1188</v>
      </c>
      <c r="L60" s="421"/>
      <c r="M60" s="1121"/>
      <c r="N60" s="271">
        <v>4</v>
      </c>
      <c r="O60" s="201" t="s">
        <v>1180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488"/>
      <c r="B61" s="775"/>
      <c r="C61" s="1516"/>
      <c r="D61" s="1517"/>
      <c r="E61" s="1518"/>
      <c r="F61" s="775"/>
      <c r="G61" s="267"/>
      <c r="H61" s="775"/>
      <c r="I61" s="312"/>
      <c r="J61" s="271">
        <v>5</v>
      </c>
      <c r="K61" s="201" t="s">
        <v>1181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488"/>
      <c r="B62" s="775"/>
      <c r="C62" s="1516"/>
      <c r="D62" s="1517"/>
      <c r="E62" s="1518"/>
      <c r="F62" s="775"/>
      <c r="G62" s="267"/>
      <c r="H62" s="775"/>
      <c r="I62" s="312"/>
      <c r="J62" s="271">
        <v>6</v>
      </c>
      <c r="K62" s="201" t="s">
        <v>1182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488"/>
      <c r="B63" s="775"/>
      <c r="C63" s="1516"/>
      <c r="D63" s="1517"/>
      <c r="E63" s="1518"/>
      <c r="F63" s="775"/>
      <c r="G63" s="267"/>
      <c r="H63" s="775"/>
      <c r="I63" s="312"/>
      <c r="J63" s="271">
        <v>7</v>
      </c>
      <c r="K63" s="201" t="s">
        <v>1183</v>
      </c>
      <c r="L63" s="421"/>
      <c r="M63" s="1121"/>
      <c r="N63" s="1122" t="s">
        <v>898</v>
      </c>
      <c r="O63" s="1123"/>
      <c r="P63" s="1567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20" t="s">
        <v>185</v>
      </c>
      <c r="B64" s="1519"/>
      <c r="C64" s="1519"/>
      <c r="D64" s="1519"/>
      <c r="E64" s="1519"/>
      <c r="F64" s="1519"/>
      <c r="G64" s="267"/>
      <c r="H64" s="775"/>
      <c r="I64" s="312"/>
      <c r="J64" s="271">
        <v>8</v>
      </c>
      <c r="K64" s="201" t="s">
        <v>1184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00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1185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499">
        <v>45810</v>
      </c>
      <c r="B66" s="271"/>
      <c r="C66" s="272"/>
      <c r="D66" s="271"/>
      <c r="E66" s="1503">
        <v>0.375</v>
      </c>
      <c r="F66" s="271"/>
      <c r="G66" s="267"/>
      <c r="H66" s="775"/>
      <c r="I66" s="312"/>
      <c r="J66" s="271">
        <v>10</v>
      </c>
      <c r="K66" s="201" t="s">
        <v>1186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584" t="s">
        <v>179</v>
      </c>
      <c r="B67" s="1585" t="s">
        <v>139</v>
      </c>
      <c r="C67" s="1586">
        <v>45810</v>
      </c>
      <c r="D67" s="1585" t="s">
        <v>187</v>
      </c>
      <c r="E67" s="1587">
        <v>0.375</v>
      </c>
      <c r="F67" s="1588">
        <v>36</v>
      </c>
      <c r="G67" s="267"/>
      <c r="H67" s="775"/>
      <c r="I67" s="312"/>
      <c r="J67" s="549"/>
      <c r="K67" s="2"/>
      <c r="L67" s="421"/>
      <c r="M67" s="1121"/>
      <c r="N67" s="276" t="s">
        <v>1172</v>
      </c>
      <c r="O67" t="s">
        <v>1220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589" t="s">
        <v>191</v>
      </c>
      <c r="B68" s="270" t="s">
        <v>340</v>
      </c>
      <c r="C68" s="1586">
        <v>45810</v>
      </c>
      <c r="D68" s="1585" t="s">
        <v>187</v>
      </c>
      <c r="E68" s="1587">
        <v>0.375</v>
      </c>
      <c r="F68" s="1588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590" t="s">
        <v>1108</v>
      </c>
      <c r="B69" s="1591" t="s">
        <v>534</v>
      </c>
      <c r="C69" s="1586">
        <v>45810</v>
      </c>
      <c r="D69" s="1585" t="s">
        <v>187</v>
      </c>
      <c r="E69" s="1587">
        <v>0.375</v>
      </c>
      <c r="F69" s="1588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590" t="s">
        <v>190</v>
      </c>
      <c r="B70" s="1591" t="s">
        <v>182</v>
      </c>
      <c r="C70" s="1586">
        <v>45810</v>
      </c>
      <c r="D70" s="1585" t="s">
        <v>187</v>
      </c>
      <c r="E70" s="1587">
        <v>0.375</v>
      </c>
      <c r="F70" s="1588">
        <v>36</v>
      </c>
      <c r="H70" s="1488"/>
      <c r="I70" s="312"/>
      <c r="J70" s="549"/>
      <c r="K70" s="2"/>
      <c r="L70" s="421"/>
      <c r="M70" s="1117"/>
      <c r="N70" s="271">
        <v>1</v>
      </c>
      <c r="O70" s="201" t="s">
        <v>1188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592" t="s">
        <v>378</v>
      </c>
      <c r="B71" s="1593" t="s">
        <v>379</v>
      </c>
      <c r="C71" s="1594">
        <v>45810</v>
      </c>
      <c r="D71" s="1593" t="s">
        <v>187</v>
      </c>
      <c r="E71" s="1595">
        <v>0.375</v>
      </c>
      <c r="F71" s="1596">
        <v>35</v>
      </c>
      <c r="H71" s="1488"/>
      <c r="I71" s="312"/>
      <c r="J71" s="549"/>
      <c r="K71" s="2"/>
      <c r="L71" s="421"/>
      <c r="M71" s="1117"/>
      <c r="N71" s="271">
        <v>2</v>
      </c>
      <c r="O71" s="201" t="s">
        <v>1181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597" t="s">
        <v>582</v>
      </c>
      <c r="B72" s="1598" t="s">
        <v>532</v>
      </c>
      <c r="C72" s="1594">
        <v>45810</v>
      </c>
      <c r="D72" s="1593" t="s">
        <v>187</v>
      </c>
      <c r="E72" s="1595">
        <v>0.375</v>
      </c>
      <c r="F72" s="1596">
        <v>35</v>
      </c>
      <c r="H72" s="1488"/>
      <c r="I72" s="312"/>
      <c r="J72" s="549"/>
      <c r="K72" s="2"/>
      <c r="L72" s="421"/>
      <c r="M72" s="1117"/>
      <c r="N72" s="271">
        <v>3</v>
      </c>
      <c r="O72" s="201" t="s">
        <v>1184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592" t="s">
        <v>1106</v>
      </c>
      <c r="B73" s="1593" t="s">
        <v>1107</v>
      </c>
      <c r="C73" s="1594">
        <v>45810</v>
      </c>
      <c r="D73" s="1593" t="s">
        <v>187</v>
      </c>
      <c r="E73" s="1595">
        <v>0.375</v>
      </c>
      <c r="F73" s="1596">
        <v>35</v>
      </c>
      <c r="H73" s="1488"/>
      <c r="I73" s="312"/>
      <c r="J73" s="549"/>
      <c r="K73" s="2"/>
      <c r="L73" s="421"/>
      <c r="M73" s="1117"/>
      <c r="N73" s="271">
        <v>4</v>
      </c>
      <c r="O73" s="201" t="s">
        <v>1185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599" t="s">
        <v>1098</v>
      </c>
      <c r="B74" s="1600" t="s">
        <v>345</v>
      </c>
      <c r="C74" s="1601">
        <v>45810</v>
      </c>
      <c r="D74" s="1600" t="s">
        <v>187</v>
      </c>
      <c r="E74" s="1602">
        <v>0.375</v>
      </c>
      <c r="F74" s="1603">
        <v>34</v>
      </c>
      <c r="H74" s="1488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04" t="s">
        <v>1098</v>
      </c>
      <c r="B75" s="1605" t="s">
        <v>345</v>
      </c>
      <c r="C75" s="1606">
        <v>45810</v>
      </c>
      <c r="D75" s="1605" t="s">
        <v>187</v>
      </c>
      <c r="E75" s="1607">
        <v>0.375</v>
      </c>
      <c r="F75" s="1608">
        <v>23</v>
      </c>
      <c r="H75" s="1488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09" t="s">
        <v>581</v>
      </c>
      <c r="B76" s="1610" t="s">
        <v>539</v>
      </c>
      <c r="C76" s="1611">
        <v>45810</v>
      </c>
      <c r="D76" s="1610" t="s">
        <v>187</v>
      </c>
      <c r="E76" s="1612">
        <v>0.375</v>
      </c>
      <c r="F76" s="1613">
        <v>32</v>
      </c>
      <c r="H76" s="1488"/>
      <c r="I76" s="312"/>
      <c r="J76" s="549"/>
      <c r="K76" s="2"/>
      <c r="L76" s="421"/>
      <c r="M76" s="1117"/>
      <c r="N76" s="1122" t="s">
        <v>898</v>
      </c>
      <c r="O76" s="1123"/>
      <c r="P76" s="1567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498"/>
      <c r="D77" s="1484"/>
      <c r="E77" s="738"/>
      <c r="F77" s="1497"/>
      <c r="H77" s="1488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498"/>
      <c r="D78" s="1484"/>
      <c r="E78" s="738"/>
      <c r="F78" s="1497"/>
      <c r="H78" s="1488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498"/>
      <c r="D79" s="1484"/>
      <c r="E79" s="1503">
        <v>0.54166666666666663</v>
      </c>
      <c r="F79" s="1497"/>
      <c r="H79" s="1488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592" t="s">
        <v>202</v>
      </c>
      <c r="B80" s="1593" t="s">
        <v>380</v>
      </c>
      <c r="C80" s="1594">
        <v>45810</v>
      </c>
      <c r="D80" s="1593" t="s">
        <v>187</v>
      </c>
      <c r="E80" s="1595">
        <v>0.54166666666666663</v>
      </c>
      <c r="F80" s="1596">
        <v>35</v>
      </c>
      <c r="H80" s="1488"/>
      <c r="I80" s="312"/>
      <c r="J80" s="549"/>
      <c r="K80" s="2"/>
      <c r="L80" s="421"/>
      <c r="M80" s="1117"/>
      <c r="N80" s="276" t="s">
        <v>1172</v>
      </c>
      <c r="O80" t="s">
        <v>1220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599" t="s">
        <v>1098</v>
      </c>
      <c r="B81" s="1600" t="s">
        <v>346</v>
      </c>
      <c r="C81" s="1601">
        <v>45810</v>
      </c>
      <c r="D81" s="1600" t="s">
        <v>187</v>
      </c>
      <c r="E81" s="1602">
        <v>0.54166666666666663</v>
      </c>
      <c r="F81" s="1603">
        <v>32</v>
      </c>
      <c r="H81" s="1488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04" t="s">
        <v>1098</v>
      </c>
      <c r="B82" s="1605" t="s">
        <v>346</v>
      </c>
      <c r="C82" s="1606">
        <v>45810</v>
      </c>
      <c r="D82" s="1605" t="s">
        <v>187</v>
      </c>
      <c r="E82" s="1607">
        <v>0.54166666666666663</v>
      </c>
      <c r="F82" s="1608">
        <v>23</v>
      </c>
      <c r="H82" s="1488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01"/>
      <c r="B83" s="415"/>
      <c r="C83" s="415"/>
      <c r="D83" s="415"/>
      <c r="E83" s="415"/>
      <c r="F83" s="415"/>
      <c r="H83" s="1488"/>
      <c r="I83" s="312"/>
      <c r="J83" s="549"/>
      <c r="K83" s="2"/>
      <c r="L83" s="421"/>
      <c r="M83" s="1117"/>
      <c r="N83" s="271">
        <v>1</v>
      </c>
      <c r="O83" s="201" t="s">
        <v>1189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499">
        <v>45811</v>
      </c>
      <c r="B84" s="271"/>
      <c r="C84" s="272"/>
      <c r="D84" s="271"/>
      <c r="E84" s="273"/>
      <c r="F84" s="271"/>
      <c r="H84" s="1488"/>
      <c r="I84" s="312"/>
      <c r="J84" s="549"/>
      <c r="K84" s="2"/>
      <c r="L84" s="421"/>
      <c r="M84" s="1117"/>
      <c r="N84" s="271">
        <v>2</v>
      </c>
      <c r="O84" s="201" t="s">
        <v>1183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19" t="s">
        <v>772</v>
      </c>
      <c r="B85" s="1620" t="s">
        <v>1068</v>
      </c>
      <c r="C85" s="1621">
        <v>45811</v>
      </c>
      <c r="D85" s="1622" t="s">
        <v>178</v>
      </c>
      <c r="E85" s="1623">
        <v>0.70833333333333337</v>
      </c>
      <c r="F85" s="1624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32" t="s">
        <v>1190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35" customFormat="1" ht="30" customHeight="1">
      <c r="A86" s="340"/>
      <c r="B86" s="335"/>
      <c r="C86" s="1483"/>
      <c r="D86" s="1484"/>
      <c r="E86" s="738"/>
      <c r="F86" s="1497"/>
      <c r="G86" s="1625"/>
      <c r="H86" s="1626"/>
      <c r="I86" s="1627"/>
      <c r="J86" s="1628"/>
      <c r="K86" s="1629"/>
      <c r="L86" s="1630"/>
      <c r="M86" s="1631"/>
      <c r="N86" s="549"/>
      <c r="O86" s="2"/>
      <c r="P86" s="1630"/>
      <c r="Q86" s="1627"/>
      <c r="R86" s="1633"/>
      <c r="S86" s="1633"/>
      <c r="T86" s="1633"/>
      <c r="U86" s="1633"/>
      <c r="V86" s="1633"/>
      <c r="W86" s="1633"/>
      <c r="X86" s="1633"/>
      <c r="Y86" s="1633"/>
      <c r="Z86" s="1633"/>
      <c r="AA86" s="1633"/>
      <c r="AB86" s="1634"/>
      <c r="AC86" s="1634"/>
      <c r="AD86" s="1634"/>
    </row>
    <row r="87" spans="1:73" s="664" customFormat="1" ht="15" customHeight="1">
      <c r="A87" s="1499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19" t="s">
        <v>772</v>
      </c>
      <c r="B88" s="1620" t="s">
        <v>1068</v>
      </c>
      <c r="C88" s="1662">
        <v>45812</v>
      </c>
      <c r="D88" s="1622" t="s">
        <v>1103</v>
      </c>
      <c r="E88" s="1623">
        <v>0.70833333333333337</v>
      </c>
      <c r="F88" s="1624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60" customFormat="1" ht="30" customHeight="1">
      <c r="A89" s="340"/>
      <c r="B89" s="335"/>
      <c r="C89" s="1483"/>
      <c r="D89" s="1484"/>
      <c r="E89" s="738"/>
      <c r="F89" s="1497"/>
      <c r="G89" s="1625"/>
      <c r="H89" s="1629"/>
      <c r="I89" s="1627"/>
      <c r="J89" s="1629"/>
      <c r="K89" s="1629"/>
      <c r="L89" s="1630"/>
      <c r="M89" s="1631"/>
      <c r="N89" s="1629"/>
      <c r="O89" s="1629"/>
      <c r="P89" s="1630"/>
      <c r="Q89" s="1627"/>
      <c r="R89" s="1636"/>
      <c r="S89" s="1636"/>
      <c r="T89" s="1636"/>
      <c r="U89" s="1636"/>
      <c r="V89" s="1636"/>
      <c r="W89" s="1636"/>
      <c r="X89" s="1636"/>
      <c r="Y89" s="1636"/>
      <c r="Z89" s="1636"/>
      <c r="AA89" s="1636"/>
      <c r="AB89" s="1634"/>
      <c r="AC89" s="1634"/>
      <c r="AD89" s="1634"/>
      <c r="AE89" s="1634"/>
      <c r="AF89" s="1634"/>
      <c r="AG89" s="1634"/>
      <c r="AH89" s="1634"/>
      <c r="AI89" s="1634"/>
      <c r="AJ89" s="1634"/>
      <c r="AK89" s="1634"/>
      <c r="AL89" s="1634"/>
      <c r="AM89" s="1634"/>
      <c r="AN89" s="1634"/>
      <c r="AO89" s="1634"/>
      <c r="AP89" s="1634"/>
      <c r="AQ89" s="1634"/>
      <c r="AR89" s="1634"/>
      <c r="AS89" s="1634"/>
      <c r="AT89" s="1634"/>
      <c r="AU89" s="1634"/>
      <c r="AV89" s="1634"/>
      <c r="AW89" s="1634"/>
      <c r="AX89" s="1634"/>
      <c r="AY89" s="1634"/>
      <c r="AZ89" s="1634"/>
      <c r="BA89" s="1634"/>
      <c r="BB89" s="1634"/>
      <c r="BC89" s="1634"/>
      <c r="BD89" s="1634"/>
      <c r="BE89" s="1634"/>
      <c r="BF89" s="1634"/>
      <c r="BG89" s="1634"/>
      <c r="BH89" s="1634"/>
      <c r="BI89" s="1634"/>
      <c r="BJ89" s="1634"/>
      <c r="BK89" s="1634"/>
      <c r="BL89" s="1634"/>
      <c r="BM89" s="1634"/>
      <c r="BN89" s="1634"/>
      <c r="BO89" s="1634"/>
      <c r="BP89" s="1634"/>
      <c r="BQ89" s="1634"/>
      <c r="BR89" s="1634"/>
      <c r="BS89" s="1634"/>
      <c r="BT89" s="1634"/>
      <c r="BU89" s="1634"/>
    </row>
    <row r="90" spans="1:73" s="670" customFormat="1" ht="15" customHeight="1">
      <c r="A90" s="1499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1097</v>
      </c>
      <c r="B91" s="335" t="s">
        <v>1096</v>
      </c>
      <c r="C91" s="1483">
        <v>45814</v>
      </c>
      <c r="D91" s="1484" t="s">
        <v>711</v>
      </c>
      <c r="E91" s="738">
        <v>0.70833333333333337</v>
      </c>
      <c r="F91" s="1537" t="s">
        <v>1109</v>
      </c>
      <c r="H91" s="1138"/>
      <c r="I91" s="312"/>
      <c r="J91" s="1122" t="s">
        <v>1191</v>
      </c>
      <c r="K91" s="1123"/>
      <c r="L91" s="1723" t="s">
        <v>1106</v>
      </c>
      <c r="M91" s="1117"/>
      <c r="N91" s="1122" t="s">
        <v>1191</v>
      </c>
      <c r="O91" s="1123"/>
      <c r="P91" s="1721" t="s">
        <v>1106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83"/>
      <c r="D92" s="1484"/>
      <c r="E92" s="738"/>
      <c r="F92" s="1497"/>
      <c r="H92" s="1138"/>
      <c r="I92" s="312"/>
      <c r="J92" t="s">
        <v>800</v>
      </c>
      <c r="K92"/>
      <c r="L92" s="1724"/>
      <c r="M92" s="1117"/>
      <c r="N92" t="s">
        <v>801</v>
      </c>
      <c r="O92"/>
      <c r="P92" s="1725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499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83">
        <v>45818</v>
      </c>
      <c r="D94" s="1484" t="s">
        <v>178</v>
      </c>
      <c r="E94" s="738">
        <v>0.70833333333333337</v>
      </c>
      <c r="F94" s="1497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83"/>
      <c r="D95" s="1484"/>
      <c r="E95" s="738"/>
      <c r="F95" s="1497"/>
      <c r="G95" s="785"/>
      <c r="H95" s="668"/>
      <c r="I95" s="312"/>
      <c r="J95" s="276" t="s">
        <v>804</v>
      </c>
      <c r="K95" t="s">
        <v>1220</v>
      </c>
      <c r="L95" s="419"/>
      <c r="M95" s="1117"/>
      <c r="N95" s="276" t="s">
        <v>174</v>
      </c>
      <c r="O95" t="s">
        <v>1220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499">
        <v>45816</v>
      </c>
      <c r="B96" s="335"/>
      <c r="C96" s="1483"/>
      <c r="D96" s="1484"/>
      <c r="E96" s="738"/>
      <c r="F96" s="1497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83">
        <v>45816</v>
      </c>
      <c r="D97" s="1484" t="s">
        <v>206</v>
      </c>
      <c r="E97" s="738">
        <v>0.33333333333333331</v>
      </c>
      <c r="F97" s="1497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83">
        <v>45816</v>
      </c>
      <c r="D98" s="1484" t="s">
        <v>206</v>
      </c>
      <c r="E98" s="738">
        <v>0.52083333333333337</v>
      </c>
      <c r="F98" s="1497" t="s">
        <v>197</v>
      </c>
      <c r="G98" s="785"/>
      <c r="H98" s="668"/>
      <c r="I98" s="312"/>
      <c r="J98" s="271">
        <v>1</v>
      </c>
      <c r="K98" s="201" t="s">
        <v>1187</v>
      </c>
      <c r="L98" s="421"/>
      <c r="M98" s="1121"/>
      <c r="N98" s="271">
        <v>1</v>
      </c>
      <c r="O98" s="201" t="s">
        <v>1187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83">
        <v>45816</v>
      </c>
      <c r="D99" s="1484" t="s">
        <v>206</v>
      </c>
      <c r="E99" s="738">
        <v>0.70833333333333337</v>
      </c>
      <c r="F99" s="1497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00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499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1092</v>
      </c>
      <c r="B102" s="335" t="s">
        <v>1091</v>
      </c>
      <c r="C102" s="1483">
        <v>45819</v>
      </c>
      <c r="D102" s="1484" t="s">
        <v>1103</v>
      </c>
      <c r="E102" s="738">
        <v>0.33333333333333331</v>
      </c>
      <c r="F102" s="1497">
        <v>36</v>
      </c>
      <c r="G102" s="785"/>
      <c r="H102" s="668"/>
      <c r="I102" s="312"/>
      <c r="J102" s="1140" t="s">
        <v>992</v>
      </c>
      <c r="K102" s="1141"/>
      <c r="L102" s="1567" t="s">
        <v>378</v>
      </c>
      <c r="M102" s="1121"/>
      <c r="N102" s="1140" t="s">
        <v>992</v>
      </c>
      <c r="O102" s="1141"/>
      <c r="P102" s="1567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1092</v>
      </c>
      <c r="B103" s="335" t="s">
        <v>1091</v>
      </c>
      <c r="C103" s="1483">
        <v>45819</v>
      </c>
      <c r="D103" s="1484" t="s">
        <v>1103</v>
      </c>
      <c r="E103" s="738">
        <v>0.5</v>
      </c>
      <c r="F103" s="1497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1092</v>
      </c>
      <c r="B104" s="335" t="s">
        <v>1091</v>
      </c>
      <c r="C104" s="1483">
        <v>45819</v>
      </c>
      <c r="D104" s="1484" t="s">
        <v>1103</v>
      </c>
      <c r="E104" s="738">
        <v>0.66666666666666663</v>
      </c>
      <c r="F104" s="1497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83">
        <v>45819</v>
      </c>
      <c r="D105" s="1484" t="s">
        <v>1103</v>
      </c>
      <c r="E105" s="738">
        <v>0.70833333333333337</v>
      </c>
      <c r="F105" s="1497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00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1220</v>
      </c>
      <c r="L106" s="419"/>
      <c r="M106" s="1117"/>
      <c r="N106" s="1557" t="s">
        <v>1223</v>
      </c>
      <c r="O106" t="s">
        <v>1220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499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1094</v>
      </c>
      <c r="B108" s="335" t="s">
        <v>1095</v>
      </c>
      <c r="C108" s="1483">
        <v>45820</v>
      </c>
      <c r="D108" s="1484" t="s">
        <v>712</v>
      </c>
      <c r="E108" s="738">
        <v>0.5</v>
      </c>
      <c r="F108" s="1497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1094</v>
      </c>
      <c r="B109" s="335" t="s">
        <v>1095</v>
      </c>
      <c r="C109" s="1483">
        <v>45820</v>
      </c>
      <c r="D109" s="1484" t="s">
        <v>712</v>
      </c>
      <c r="E109" s="738">
        <v>0.66666666666666663</v>
      </c>
      <c r="F109" s="1497">
        <v>36</v>
      </c>
      <c r="G109" s="785"/>
      <c r="H109" s="668"/>
      <c r="I109" s="312"/>
      <c r="J109" s="271">
        <v>1</v>
      </c>
      <c r="K109" s="201" t="s">
        <v>1192</v>
      </c>
      <c r="L109" s="419"/>
      <c r="M109" s="1117"/>
      <c r="N109" s="271">
        <v>1</v>
      </c>
      <c r="O109" s="201" t="s">
        <v>1192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83">
        <v>45820</v>
      </c>
      <c r="D110" s="1484" t="s">
        <v>712</v>
      </c>
      <c r="E110" s="738">
        <v>0.70833333333333337</v>
      </c>
      <c r="F110" s="1497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83"/>
      <c r="D111" s="1484"/>
      <c r="E111" s="738"/>
      <c r="F111" s="1497"/>
      <c r="G111" s="785"/>
      <c r="H111" s="668"/>
      <c r="I111" s="312"/>
      <c r="J111" s="271">
        <v>3</v>
      </c>
      <c r="K111" s="201" t="s">
        <v>1193</v>
      </c>
      <c r="L111" s="419"/>
      <c r="M111" s="1117"/>
      <c r="N111" s="271">
        <v>3</v>
      </c>
      <c r="O111" s="201" t="s">
        <v>1193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499">
        <v>45821</v>
      </c>
      <c r="B112" s="271"/>
      <c r="C112" s="272"/>
      <c r="D112" s="271"/>
      <c r="E112" s="273"/>
      <c r="F112" s="271"/>
      <c r="G112" s="787"/>
      <c r="H112" s="1566"/>
      <c r="I112" s="312"/>
      <c r="J112" s="271">
        <v>4</v>
      </c>
      <c r="K112" s="201" t="s">
        <v>1194</v>
      </c>
      <c r="L112" s="419"/>
      <c r="M112" s="1117"/>
      <c r="N112" s="271">
        <v>4</v>
      </c>
      <c r="O112" s="201" t="s">
        <v>1194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1093</v>
      </c>
      <c r="B113" s="335" t="s">
        <v>764</v>
      </c>
      <c r="C113" s="1483">
        <v>45821</v>
      </c>
      <c r="D113" s="1484" t="s">
        <v>711</v>
      </c>
      <c r="E113" s="738">
        <v>0.33333333333333331</v>
      </c>
      <c r="F113" s="1497">
        <v>26</v>
      </c>
      <c r="G113" s="267"/>
      <c r="I113" s="312"/>
      <c r="J113" s="271">
        <v>5</v>
      </c>
      <c r="K113" s="201" t="s">
        <v>1195</v>
      </c>
      <c r="M113" s="1117"/>
      <c r="N113" s="271">
        <v>5</v>
      </c>
      <c r="O113" s="201" t="s">
        <v>1195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1093</v>
      </c>
      <c r="B114" s="335" t="s">
        <v>764</v>
      </c>
      <c r="C114" s="1483">
        <v>45821</v>
      </c>
      <c r="D114" s="1484" t="s">
        <v>711</v>
      </c>
      <c r="E114" s="738">
        <v>0.52083333333333337</v>
      </c>
      <c r="F114" s="1497">
        <v>26</v>
      </c>
      <c r="G114" s="267"/>
      <c r="I114" s="312"/>
      <c r="J114" s="271">
        <v>6</v>
      </c>
      <c r="K114" s="201" t="s">
        <v>1196</v>
      </c>
      <c r="M114" s="1117"/>
      <c r="N114" s="271">
        <v>6</v>
      </c>
      <c r="O114" s="201" t="s">
        <v>1196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1093</v>
      </c>
      <c r="B115" s="335" t="s">
        <v>764</v>
      </c>
      <c r="C115" s="1483">
        <v>45821</v>
      </c>
      <c r="D115" s="1484" t="s">
        <v>711</v>
      </c>
      <c r="E115" s="738">
        <v>0.70833333333333337</v>
      </c>
      <c r="F115" s="1497">
        <v>26</v>
      </c>
      <c r="G115" s="278"/>
      <c r="H115" s="312"/>
      <c r="I115" s="312"/>
      <c r="J115" s="271">
        <v>7</v>
      </c>
      <c r="K115" s="203" t="s">
        <v>1197</v>
      </c>
      <c r="M115" s="1117"/>
      <c r="N115" s="271">
        <v>7</v>
      </c>
      <c r="O115" s="203" t="s">
        <v>1197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00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1198</v>
      </c>
      <c r="L116" s="421"/>
      <c r="M116" s="1117"/>
      <c r="N116" s="271">
        <v>8</v>
      </c>
      <c r="O116" s="203" t="s">
        <v>1198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499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83">
        <v>45822</v>
      </c>
      <c r="D118" s="1484" t="s">
        <v>184</v>
      </c>
      <c r="E118" s="738">
        <v>0.33333333333333331</v>
      </c>
      <c r="F118" s="1497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83">
        <v>45822</v>
      </c>
      <c r="D119" s="1484" t="s">
        <v>184</v>
      </c>
      <c r="E119" s="738">
        <v>0.52083333333333337</v>
      </c>
      <c r="F119" s="1497">
        <v>23</v>
      </c>
      <c r="G119" s="278"/>
      <c r="H119" s="312"/>
      <c r="I119" s="312"/>
      <c r="J119" s="1140" t="s">
        <v>1199</v>
      </c>
      <c r="K119" s="1141"/>
      <c r="L119" s="1567" t="s">
        <v>1097</v>
      </c>
      <c r="M119" s="1117"/>
      <c r="N119" s="1140" t="s">
        <v>1199</v>
      </c>
      <c r="O119" s="1141"/>
      <c r="P119" s="1567" t="s">
        <v>1097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83">
        <v>45822</v>
      </c>
      <c r="D120" s="1484" t="s">
        <v>184</v>
      </c>
      <c r="E120" s="738">
        <v>0.70833333333333337</v>
      </c>
      <c r="F120" s="1497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83">
        <v>45822</v>
      </c>
      <c r="D121" s="1484" t="s">
        <v>184</v>
      </c>
      <c r="E121" s="738">
        <v>0.33333333333333331</v>
      </c>
      <c r="F121" s="1497" t="s">
        <v>1488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83">
        <v>45822</v>
      </c>
      <c r="D122" s="1484" t="s">
        <v>184</v>
      </c>
      <c r="E122" s="738">
        <v>0.52083333333333337</v>
      </c>
      <c r="F122" s="1497" t="s">
        <v>1488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1201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83">
        <v>45822</v>
      </c>
      <c r="D123" s="1484" t="s">
        <v>184</v>
      </c>
      <c r="E123" s="738">
        <v>0.70833333333333337</v>
      </c>
      <c r="F123" s="1497" t="s">
        <v>1488</v>
      </c>
      <c r="G123" s="278"/>
      <c r="H123" s="312"/>
      <c r="I123" s="312"/>
      <c r="J123" s="276" t="s">
        <v>804</v>
      </c>
      <c r="K123" t="s">
        <v>1220</v>
      </c>
      <c r="M123" s="1121"/>
      <c r="N123" s="1127" t="s">
        <v>1202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83">
        <v>45822</v>
      </c>
      <c r="D124" s="1484" t="s">
        <v>184</v>
      </c>
      <c r="E124" s="738">
        <v>0.33333333333333331</v>
      </c>
      <c r="F124" s="1497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1099</v>
      </c>
      <c r="B125" s="335" t="s">
        <v>760</v>
      </c>
      <c r="C125" s="1483">
        <v>45822</v>
      </c>
      <c r="D125" s="1484" t="s">
        <v>184</v>
      </c>
      <c r="E125" s="738">
        <v>0.33333333333333331</v>
      </c>
      <c r="F125" s="1497" t="s">
        <v>197</v>
      </c>
      <c r="G125" s="1526"/>
      <c r="H125" s="1526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26"/>
      <c r="AF125" s="1526"/>
      <c r="AG125" s="1526"/>
      <c r="AH125" s="1526"/>
      <c r="AI125" s="1526"/>
      <c r="AJ125" s="1526"/>
      <c r="AK125" s="1526"/>
      <c r="AL125" s="1526"/>
      <c r="AM125" s="1526"/>
      <c r="AN125" s="1526"/>
      <c r="AO125" s="1526"/>
      <c r="AP125" s="1526"/>
      <c r="AQ125" s="1526"/>
      <c r="AR125" s="1526"/>
      <c r="AS125" s="1526"/>
      <c r="AT125" s="1526"/>
      <c r="AU125" s="1526"/>
      <c r="AV125" s="1526"/>
      <c r="AW125" s="1526"/>
      <c r="AX125" s="1526"/>
      <c r="AY125" s="1526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1099</v>
      </c>
      <c r="B126" s="335" t="s">
        <v>760</v>
      </c>
      <c r="C126" s="1483">
        <v>45822</v>
      </c>
      <c r="D126" s="1484" t="s">
        <v>184</v>
      </c>
      <c r="E126" s="738">
        <v>0.5</v>
      </c>
      <c r="F126" s="1497" t="s">
        <v>197</v>
      </c>
      <c r="G126" s="278"/>
      <c r="H126" s="312"/>
      <c r="I126" s="312"/>
      <c r="J126" s="271">
        <v>1</v>
      </c>
      <c r="K126" s="201" t="s">
        <v>1200</v>
      </c>
      <c r="M126" s="1121"/>
      <c r="N126" s="271">
        <v>1</v>
      </c>
      <c r="O126" s="201" t="s">
        <v>1200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05" t="s">
        <v>1099</v>
      </c>
      <c r="B127" s="1506" t="s">
        <v>760</v>
      </c>
      <c r="C127" s="1507">
        <v>45822</v>
      </c>
      <c r="D127" s="1508" t="s">
        <v>184</v>
      </c>
      <c r="E127" s="730">
        <v>0.66666666666666663</v>
      </c>
      <c r="F127" s="1525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11"/>
      <c r="B128" s="1512"/>
      <c r="C128" s="1513"/>
      <c r="D128" s="1514"/>
      <c r="E128" s="1515"/>
      <c r="F128" s="1527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11"/>
      <c r="B129" s="1512"/>
      <c r="C129" s="1528"/>
      <c r="D129" s="1529"/>
      <c r="E129" s="1530"/>
      <c r="F129" s="1531"/>
      <c r="G129" s="278"/>
      <c r="H129" s="312"/>
      <c r="I129" s="312"/>
      <c r="J129" s="1140" t="s">
        <v>999</v>
      </c>
      <c r="K129" s="1141"/>
      <c r="L129" s="1567" t="s">
        <v>378</v>
      </c>
      <c r="M129" s="1121"/>
      <c r="N129" s="1140" t="s">
        <v>999</v>
      </c>
      <c r="O129" s="1141"/>
      <c r="P129" s="1567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32">
        <v>45823</v>
      </c>
      <c r="B130" s="1533"/>
      <c r="C130" s="1534"/>
      <c r="D130" s="1535"/>
      <c r="E130" s="1536"/>
      <c r="F130" s="1614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1099</v>
      </c>
      <c r="B131" s="335" t="s">
        <v>760</v>
      </c>
      <c r="C131" s="1483">
        <v>45458</v>
      </c>
      <c r="D131" s="1484" t="s">
        <v>206</v>
      </c>
      <c r="E131" s="738">
        <v>0.33333333333333331</v>
      </c>
      <c r="F131" s="1615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83">
        <v>45458</v>
      </c>
      <c r="D132" s="1484" t="s">
        <v>206</v>
      </c>
      <c r="E132" s="738">
        <v>0.33333333333333331</v>
      </c>
      <c r="F132" s="1615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83">
        <v>45458</v>
      </c>
      <c r="D133" s="1484" t="s">
        <v>206</v>
      </c>
      <c r="E133" s="738">
        <v>0.52083333333333337</v>
      </c>
      <c r="F133" s="1615" t="s">
        <v>197</v>
      </c>
      <c r="G133" s="278"/>
      <c r="H133" s="312"/>
      <c r="I133" s="312"/>
      <c r="J133" s="276" t="s">
        <v>804</v>
      </c>
      <c r="K133" t="s">
        <v>1220</v>
      </c>
      <c r="M133" s="1117"/>
      <c r="N133" s="276" t="s">
        <v>1172</v>
      </c>
      <c r="O133" t="s">
        <v>1220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83">
        <v>45458</v>
      </c>
      <c r="D134" s="1484" t="s">
        <v>206</v>
      </c>
      <c r="E134" s="738">
        <v>0.33333333333333331</v>
      </c>
      <c r="F134" s="1497" t="s">
        <v>1488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83">
        <v>45458</v>
      </c>
      <c r="D135" s="1484" t="s">
        <v>206</v>
      </c>
      <c r="E135" s="738">
        <v>0.52083333333333337</v>
      </c>
      <c r="F135" s="1497" t="s">
        <v>1488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83">
        <v>45458</v>
      </c>
      <c r="D136" s="1484" t="s">
        <v>206</v>
      </c>
      <c r="E136" s="738">
        <v>0.33333333333333331</v>
      </c>
      <c r="F136" s="1615" t="s">
        <v>1048</v>
      </c>
      <c r="G136" s="278"/>
      <c r="H136" s="312"/>
      <c r="I136" s="312"/>
      <c r="J136" s="271">
        <v>1</v>
      </c>
      <c r="K136" s="201" t="s">
        <v>1192</v>
      </c>
      <c r="M136" s="1117"/>
      <c r="N136" s="271">
        <v>1</v>
      </c>
      <c r="O136" s="201" t="s">
        <v>1192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83">
        <v>45458</v>
      </c>
      <c r="D137" s="1484" t="s">
        <v>206</v>
      </c>
      <c r="E137" s="738">
        <v>0.5</v>
      </c>
      <c r="F137" s="1615" t="s">
        <v>1048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83">
        <v>45458</v>
      </c>
      <c r="D138" s="1484" t="s">
        <v>206</v>
      </c>
      <c r="E138" s="738">
        <v>0.33333333333333331</v>
      </c>
      <c r="F138" s="1615">
        <v>14</v>
      </c>
      <c r="G138" s="278"/>
      <c r="H138" s="312"/>
      <c r="I138" s="312"/>
      <c r="J138" s="271">
        <v>3</v>
      </c>
      <c r="K138" s="201" t="s">
        <v>1194</v>
      </c>
      <c r="M138" s="1121"/>
      <c r="N138" s="271">
        <v>3</v>
      </c>
      <c r="O138" s="201" t="s">
        <v>1194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83">
        <v>45458</v>
      </c>
      <c r="D139" s="1484" t="s">
        <v>206</v>
      </c>
      <c r="E139" s="738">
        <v>0.52083333333333337</v>
      </c>
      <c r="F139" s="1615">
        <v>14</v>
      </c>
      <c r="G139" s="278"/>
      <c r="H139" s="312"/>
      <c r="I139" s="312"/>
      <c r="J139" s="271">
        <v>4</v>
      </c>
      <c r="K139" s="201" t="s">
        <v>1195</v>
      </c>
      <c r="M139" s="1117"/>
      <c r="N139" s="271">
        <v>4</v>
      </c>
      <c r="O139" s="201" t="s">
        <v>1195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83">
        <v>45458</v>
      </c>
      <c r="D140" s="1484" t="s">
        <v>206</v>
      </c>
      <c r="E140" s="738">
        <v>0.70833333333333337</v>
      </c>
      <c r="F140" s="1615">
        <v>14</v>
      </c>
      <c r="G140" s="278"/>
      <c r="H140" s="312"/>
      <c r="I140" s="312"/>
      <c r="J140" s="271">
        <v>5</v>
      </c>
      <c r="K140" s="201" t="s">
        <v>1196</v>
      </c>
      <c r="M140" s="1117"/>
      <c r="N140" s="271">
        <v>5</v>
      </c>
      <c r="O140" s="201" t="s">
        <v>1196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09"/>
      <c r="B141" s="1510"/>
      <c r="C141" s="1521"/>
      <c r="D141" s="1522"/>
      <c r="E141" s="1523"/>
      <c r="F141" s="1524"/>
      <c r="G141" s="278"/>
      <c r="H141" s="312"/>
      <c r="I141" s="312"/>
      <c r="J141" s="271">
        <v>6</v>
      </c>
      <c r="K141" s="203" t="s">
        <v>1197</v>
      </c>
      <c r="M141" s="1121"/>
      <c r="N141" s="271">
        <v>6</v>
      </c>
      <c r="O141" s="203" t="s">
        <v>1197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499">
        <v>45824</v>
      </c>
      <c r="B142" s="335"/>
      <c r="C142" s="782"/>
      <c r="D142" s="784"/>
      <c r="E142" s="783"/>
      <c r="F142" s="1616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83">
        <v>45824</v>
      </c>
      <c r="D143" s="1484" t="s">
        <v>187</v>
      </c>
      <c r="E143" s="738">
        <v>0.33333333333333331</v>
      </c>
      <c r="F143" s="1617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16"/>
      <c r="G144" s="278"/>
      <c r="H144" s="312"/>
      <c r="I144" s="312"/>
      <c r="J144" s="1122" t="s">
        <v>1203</v>
      </c>
      <c r="K144" s="1123"/>
      <c r="L144" s="1723" t="s">
        <v>204</v>
      </c>
      <c r="M144" s="1121"/>
      <c r="N144" s="1122" t="s">
        <v>1203</v>
      </c>
      <c r="O144" s="1123"/>
      <c r="P144" s="1721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499">
        <v>45826</v>
      </c>
      <c r="B145" s="335"/>
      <c r="C145" s="782"/>
      <c r="D145" s="784"/>
      <c r="E145" s="783"/>
      <c r="F145" s="1616"/>
      <c r="G145" s="278"/>
      <c r="H145" s="312"/>
      <c r="I145" s="312"/>
      <c r="J145" t="s">
        <v>800</v>
      </c>
      <c r="L145" s="1724"/>
      <c r="M145" s="1117"/>
      <c r="N145" t="s">
        <v>801</v>
      </c>
      <c r="P145" s="1725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83">
        <v>45826</v>
      </c>
      <c r="D146" s="1484" t="s">
        <v>1103</v>
      </c>
      <c r="E146" s="738">
        <v>0.33333333333333331</v>
      </c>
      <c r="F146" s="1617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83">
        <v>45826</v>
      </c>
      <c r="D147" s="1484" t="s">
        <v>1103</v>
      </c>
      <c r="E147" s="738">
        <v>0.52083333333333337</v>
      </c>
      <c r="F147" s="1617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83">
        <v>45826</v>
      </c>
      <c r="D148" s="1484" t="s">
        <v>1103</v>
      </c>
      <c r="E148" s="738">
        <v>0.70833333333333337</v>
      </c>
      <c r="F148" s="1617">
        <v>36</v>
      </c>
      <c r="G148" s="278"/>
      <c r="H148" s="312"/>
      <c r="I148" s="312"/>
      <c r="J148" s="1151" t="s">
        <v>804</v>
      </c>
      <c r="K148" t="s">
        <v>1220</v>
      </c>
      <c r="M148" s="1121"/>
      <c r="N148" s="1151" t="s">
        <v>1025</v>
      </c>
      <c r="O148" t="s">
        <v>1220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83"/>
      <c r="D149" s="1484"/>
      <c r="E149" s="738"/>
      <c r="F149" s="1615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499">
        <v>45828</v>
      </c>
      <c r="B150" s="335"/>
      <c r="C150" s="782"/>
      <c r="D150" s="784"/>
      <c r="E150" s="783"/>
      <c r="F150" s="1616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83">
        <v>45828</v>
      </c>
      <c r="D151" s="1484" t="s">
        <v>711</v>
      </c>
      <c r="E151" s="738">
        <v>0.5</v>
      </c>
      <c r="F151" s="1618" t="s">
        <v>1104</v>
      </c>
      <c r="G151" s="278"/>
      <c r="H151" s="312"/>
      <c r="I151" s="312"/>
      <c r="J151" s="271">
        <v>1</v>
      </c>
      <c r="K151" s="1553" t="s">
        <v>1204</v>
      </c>
      <c r="M151" s="1121"/>
      <c r="N151" s="271">
        <v>1</v>
      </c>
      <c r="O151" s="1553" t="s">
        <v>1204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1090</v>
      </c>
      <c r="B152" s="335" t="s">
        <v>1089</v>
      </c>
      <c r="C152" s="1483">
        <v>45828</v>
      </c>
      <c r="D152" s="1484" t="s">
        <v>711</v>
      </c>
      <c r="E152" s="738">
        <v>0.52083333333333337</v>
      </c>
      <c r="F152" s="1663" t="s">
        <v>1501</v>
      </c>
      <c r="G152" s="278"/>
      <c r="H152" s="312"/>
      <c r="I152" s="312"/>
      <c r="J152" s="271">
        <v>2</v>
      </c>
      <c r="K152" s="1553" t="s">
        <v>1205</v>
      </c>
      <c r="M152" s="1117"/>
      <c r="N152" s="271">
        <v>2</v>
      </c>
      <c r="O152" s="1553" t="s">
        <v>1206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83"/>
      <c r="D153" s="1484"/>
      <c r="E153" s="738"/>
      <c r="F153" s="1617"/>
      <c r="G153" s="278"/>
      <c r="H153" s="312"/>
      <c r="I153" s="312"/>
      <c r="J153" s="271">
        <v>3</v>
      </c>
      <c r="K153" s="1553" t="s">
        <v>1206</v>
      </c>
      <c r="M153" s="1117"/>
      <c r="N153" s="271">
        <v>3</v>
      </c>
      <c r="O153" s="1553" t="s">
        <v>1215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499">
        <v>45829</v>
      </c>
      <c r="B154" s="335"/>
      <c r="C154" s="782"/>
      <c r="D154" s="784"/>
      <c r="E154" s="783"/>
      <c r="F154" s="1616"/>
      <c r="G154" s="278"/>
      <c r="H154" s="312"/>
      <c r="I154" s="312"/>
      <c r="J154" s="271">
        <v>4</v>
      </c>
      <c r="K154" s="1553" t="s">
        <v>1215</v>
      </c>
      <c r="M154" s="1121"/>
      <c r="N154" s="271">
        <v>4</v>
      </c>
      <c r="O154" s="1553" t="s">
        <v>1208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83">
        <v>45829</v>
      </c>
      <c r="D155" s="1484" t="s">
        <v>184</v>
      </c>
      <c r="E155" s="738">
        <v>0.33333333333333331</v>
      </c>
      <c r="F155" s="1617" t="s">
        <v>1105</v>
      </c>
      <c r="G155" s="278"/>
      <c r="H155" s="312"/>
      <c r="I155" s="312"/>
      <c r="J155" s="271">
        <v>5</v>
      </c>
      <c r="K155" s="1553" t="s">
        <v>1207</v>
      </c>
      <c r="M155" s="1117"/>
      <c r="N155" s="271">
        <v>5</v>
      </c>
      <c r="O155" s="1553" t="s">
        <v>1211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83">
        <v>45829</v>
      </c>
      <c r="D156" s="1484" t="s">
        <v>184</v>
      </c>
      <c r="E156" s="738">
        <v>0.52083333333333337</v>
      </c>
      <c r="F156" s="1617" t="s">
        <v>1105</v>
      </c>
      <c r="G156" s="278"/>
      <c r="H156" s="312"/>
      <c r="I156" s="312"/>
      <c r="J156" s="271">
        <v>6</v>
      </c>
      <c r="K156" s="1553" t="s">
        <v>1208</v>
      </c>
      <c r="M156" s="1117"/>
      <c r="N156" s="271">
        <v>6</v>
      </c>
      <c r="O156" s="1553" t="s">
        <v>1212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83">
        <v>45829</v>
      </c>
      <c r="D157" s="1484" t="s">
        <v>184</v>
      </c>
      <c r="E157" s="738">
        <v>0.70833333333333337</v>
      </c>
      <c r="F157" s="1617" t="s">
        <v>1105</v>
      </c>
      <c r="G157" s="278"/>
      <c r="H157" s="312"/>
      <c r="I157" s="312"/>
      <c r="J157" s="271">
        <v>7</v>
      </c>
      <c r="K157" s="1553" t="s">
        <v>1209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83">
        <v>45829</v>
      </c>
      <c r="D158" s="1484" t="s">
        <v>184</v>
      </c>
      <c r="E158" s="738">
        <v>0.33333333333333331</v>
      </c>
      <c r="F158" s="1615" t="s">
        <v>197</v>
      </c>
      <c r="G158" s="278"/>
      <c r="H158" s="312"/>
      <c r="I158" s="312"/>
      <c r="J158" s="271">
        <v>8</v>
      </c>
      <c r="K158" s="1553" t="s">
        <v>1210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83">
        <v>45829</v>
      </c>
      <c r="D159" s="1484" t="s">
        <v>184</v>
      </c>
      <c r="E159" s="738">
        <v>0.52083333333333337</v>
      </c>
      <c r="F159" s="1615" t="s">
        <v>197</v>
      </c>
      <c r="G159" s="278"/>
      <c r="H159" s="312"/>
      <c r="I159" s="312"/>
      <c r="J159" s="271">
        <v>9</v>
      </c>
      <c r="K159" s="1553" t="s">
        <v>1214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53" t="s">
        <v>1211</v>
      </c>
      <c r="M160" s="1121"/>
      <c r="N160" s="1122" t="s">
        <v>1203</v>
      </c>
      <c r="O160" s="1123"/>
      <c r="P160" s="1567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75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53" t="s">
        <v>1212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75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53" t="s">
        <v>1213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1224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1220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53" t="s">
        <v>1205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53" t="s">
        <v>1207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53" t="s">
        <v>1209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53" t="s">
        <v>1210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53" t="s">
        <v>1214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53" t="s">
        <v>1213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58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58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58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1216</v>
      </c>
      <c r="K177" s="1123"/>
      <c r="L177" s="1723" t="s">
        <v>204</v>
      </c>
      <c r="M177" s="1121"/>
      <c r="N177" s="1122" t="s">
        <v>1216</v>
      </c>
      <c r="O177" s="1123"/>
      <c r="P177" s="1721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2.75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26"/>
      <c r="M178" s="1121"/>
      <c r="N178" t="s">
        <v>801</v>
      </c>
      <c r="P178" s="1722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1220</v>
      </c>
      <c r="M181" s="1117"/>
      <c r="N181" s="1151" t="s">
        <v>1025</v>
      </c>
      <c r="O181" t="s">
        <v>1220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53" t="s">
        <v>1215</v>
      </c>
      <c r="M184" s="1117"/>
      <c r="N184" s="271">
        <v>1</v>
      </c>
      <c r="O184" s="1553" t="s">
        <v>1215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53" t="s">
        <v>1210</v>
      </c>
      <c r="M185" s="1117"/>
      <c r="N185" s="271">
        <v>2</v>
      </c>
      <c r="O185" s="1553" t="s">
        <v>1210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53" t="s">
        <v>1217</v>
      </c>
      <c r="M186" s="1117"/>
      <c r="N186" s="271">
        <v>3</v>
      </c>
      <c r="O186" s="1553" t="s">
        <v>1217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53" t="s">
        <v>1212</v>
      </c>
      <c r="M187" s="1117"/>
      <c r="N187" s="271">
        <v>4</v>
      </c>
      <c r="O187" s="1553" t="s">
        <v>1212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53" t="s">
        <v>1218</v>
      </c>
      <c r="M188" s="1117"/>
      <c r="N188" s="271">
        <v>5</v>
      </c>
      <c r="O188" s="1553" t="s">
        <v>1218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56" t="s">
        <v>147</v>
      </c>
      <c r="M191" s="1117"/>
      <c r="N191" s="1122" t="s">
        <v>868</v>
      </c>
      <c r="O191" s="1123"/>
      <c r="P191" s="1567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1225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1226</v>
      </c>
      <c r="K195" t="s">
        <v>1220</v>
      </c>
      <c r="M195" s="1121"/>
      <c r="N195" s="1127" t="s">
        <v>856</v>
      </c>
      <c r="O195" t="s">
        <v>1236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53" t="s">
        <v>1227</v>
      </c>
      <c r="M198" s="1117"/>
      <c r="N198" s="271">
        <v>1</v>
      </c>
      <c r="O198" s="1553" t="s">
        <v>1228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63" t="s">
        <v>1228</v>
      </c>
      <c r="M199" s="1117"/>
      <c r="N199" s="271">
        <v>2</v>
      </c>
      <c r="O199" s="1553" t="s">
        <v>1229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63" t="s">
        <v>1229</v>
      </c>
      <c r="M200" s="1117"/>
      <c r="N200" s="271">
        <v>3</v>
      </c>
      <c r="O200" s="1553" t="s">
        <v>1230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63" t="s">
        <v>1230</v>
      </c>
      <c r="M201" s="1117"/>
      <c r="N201" s="271">
        <v>4</v>
      </c>
      <c r="O201" s="1553" t="s">
        <v>1231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63" t="s">
        <v>1231</v>
      </c>
      <c r="M202" s="1117"/>
      <c r="N202" s="271">
        <v>5</v>
      </c>
      <c r="O202" s="1553" t="s">
        <v>1232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63" t="s">
        <v>1232</v>
      </c>
      <c r="M203" s="1117"/>
      <c r="N203" s="271">
        <v>6</v>
      </c>
      <c r="O203" s="1553" t="s">
        <v>1233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63" t="s">
        <v>1233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53" t="s">
        <v>1234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63" t="s">
        <v>1235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63" t="s">
        <v>1237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63" t="s">
        <v>1238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63" t="s">
        <v>1239</v>
      </c>
      <c r="M209" s="1117"/>
      <c r="N209" s="1122" t="s">
        <v>868</v>
      </c>
      <c r="O209" s="1123"/>
      <c r="P209" s="1567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63" t="s">
        <v>1240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59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58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56" t="s">
        <v>147</v>
      </c>
      <c r="M213" s="1121"/>
      <c r="N213" s="1127" t="s">
        <v>856</v>
      </c>
      <c r="O213" t="s">
        <v>1236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1241</v>
      </c>
      <c r="K216" t="s">
        <v>803</v>
      </c>
      <c r="M216" s="1117"/>
      <c r="N216" s="271">
        <v>1</v>
      </c>
      <c r="O216" s="1553" t="s">
        <v>1244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1226</v>
      </c>
      <c r="K217" t="s">
        <v>1220</v>
      </c>
      <c r="M217" s="1117"/>
      <c r="N217" s="271">
        <v>2</v>
      </c>
      <c r="O217" s="1553" t="s">
        <v>1245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53" t="s">
        <v>1246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53" t="s">
        <v>1247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63" t="s">
        <v>1242</v>
      </c>
      <c r="M220" s="1117"/>
      <c r="N220" s="271">
        <v>5</v>
      </c>
      <c r="O220" s="1553" t="s">
        <v>1248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63" t="s">
        <v>1243</v>
      </c>
      <c r="M221" s="1117"/>
      <c r="N221" s="271">
        <v>6</v>
      </c>
      <c r="O221" s="1553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63" t="s">
        <v>1244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63" t="s">
        <v>1245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63" t="s">
        <v>1246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63" t="s">
        <v>1247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63" t="s">
        <v>1248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63" t="s">
        <v>1249</v>
      </c>
      <c r="M227" s="1117"/>
      <c r="N227" s="1122" t="s">
        <v>868</v>
      </c>
      <c r="O227" s="1123"/>
      <c r="P227" s="1567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53" t="s">
        <v>1250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53" t="s">
        <v>1251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53" t="s">
        <v>1252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53" t="s">
        <v>1253</v>
      </c>
      <c r="M231" s="1121"/>
      <c r="N231" s="1127" t="s">
        <v>856</v>
      </c>
      <c r="O231" t="s">
        <v>1236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53" t="s">
        <v>1254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59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58"/>
      <c r="M234" s="1117"/>
      <c r="N234" s="271">
        <v>1</v>
      </c>
      <c r="O234" s="1553" t="s">
        <v>1235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56" t="s">
        <v>147</v>
      </c>
      <c r="M235" s="1117"/>
      <c r="N235" s="271">
        <v>2</v>
      </c>
      <c r="O235" s="1553" t="s">
        <v>1238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53" t="s">
        <v>1239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53" t="s">
        <v>1240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53" t="s">
        <v>1255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" customHeight="1">
      <c r="A239" s="278"/>
      <c r="B239" s="278"/>
      <c r="C239" s="278"/>
      <c r="D239" s="278"/>
      <c r="E239" s="278"/>
      <c r="F239" s="279"/>
      <c r="I239" s="312"/>
      <c r="J239" s="1151" t="s">
        <v>1226</v>
      </c>
      <c r="K239" t="s">
        <v>1220</v>
      </c>
      <c r="M239" s="1117"/>
      <c r="N239" s="271">
        <v>6</v>
      </c>
      <c r="O239" s="1553" t="s">
        <v>1256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63" t="s">
        <v>1255</v>
      </c>
      <c r="M242" s="1117"/>
      <c r="N242" s="1122" t="s">
        <v>868</v>
      </c>
      <c r="O242" s="1123"/>
      <c r="P242" s="1567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63" t="s">
        <v>1256</v>
      </c>
      <c r="M243" s="1117"/>
      <c r="N243" t="s">
        <v>801</v>
      </c>
      <c r="Q243" s="312"/>
      <c r="S243" s="549"/>
      <c r="T243" s="2"/>
    </row>
    <row r="244" spans="1:105" ht="13.9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53" t="s">
        <v>1257</v>
      </c>
      <c r="M244" s="1117"/>
      <c r="N244" s="1151">
        <v>45823</v>
      </c>
      <c r="Q244" s="312"/>
      <c r="S244" s="549"/>
      <c r="T244" s="2"/>
    </row>
    <row r="245" spans="1:105" ht="13.9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63" t="s">
        <v>1258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63" t="s">
        <v>1259</v>
      </c>
      <c r="M246" s="1121"/>
      <c r="N246" s="1127" t="s">
        <v>856</v>
      </c>
      <c r="O246" t="s">
        <v>1236</v>
      </c>
      <c r="Q246" s="312"/>
      <c r="S246" s="549"/>
      <c r="T246" s="2"/>
    </row>
    <row r="247" spans="1:105" ht="13.9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63" t="s">
        <v>1260</v>
      </c>
      <c r="M247" s="1117"/>
      <c r="Q247" s="312"/>
      <c r="S247" s="549"/>
      <c r="T247" s="2"/>
    </row>
    <row r="248" spans="1:105" ht="13.9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63" t="s">
        <v>1261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53" t="s">
        <v>1262</v>
      </c>
      <c r="M249" s="1117"/>
      <c r="N249" s="271">
        <v>1</v>
      </c>
      <c r="O249" s="1553" t="s">
        <v>1258</v>
      </c>
      <c r="Q249" s="312"/>
      <c r="S249" s="549"/>
      <c r="T249" s="2"/>
    </row>
    <row r="250" spans="1:105" ht="13.9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63" t="s">
        <v>1263</v>
      </c>
      <c r="M250" s="1117"/>
      <c r="N250" s="271">
        <v>2</v>
      </c>
      <c r="O250" s="1553" t="s">
        <v>1259</v>
      </c>
      <c r="Q250" s="312"/>
      <c r="S250" s="549"/>
      <c r="T250" s="2"/>
    </row>
    <row r="251" spans="1:105" ht="13.9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63" t="s">
        <v>1264</v>
      </c>
      <c r="M251" s="1117"/>
      <c r="N251" s="271">
        <v>3</v>
      </c>
      <c r="O251" s="1553" t="s">
        <v>1260</v>
      </c>
      <c r="Q251" s="312"/>
      <c r="S251" s="549"/>
      <c r="T251" s="2"/>
    </row>
    <row r="252" spans="1:105" ht="13.9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53" t="s">
        <v>1265</v>
      </c>
      <c r="M252" s="1117"/>
      <c r="N252" s="271">
        <v>4</v>
      </c>
      <c r="O252" s="1553" t="s">
        <v>1261</v>
      </c>
      <c r="Q252" s="312"/>
      <c r="S252" s="549"/>
      <c r="T252" s="2"/>
    </row>
    <row r="253" spans="1:105" ht="13.9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53" t="s">
        <v>1266</v>
      </c>
      <c r="M253" s="1117"/>
      <c r="N253" s="271">
        <v>5</v>
      </c>
      <c r="O253" s="1553" t="s">
        <v>1263</v>
      </c>
      <c r="Q253" s="312"/>
      <c r="S253" s="549"/>
      <c r="T253" s="2"/>
    </row>
    <row r="254" spans="1:105" ht="13.9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53" t="s">
        <v>1267</v>
      </c>
      <c r="M254" s="1117"/>
      <c r="N254" s="271">
        <v>6</v>
      </c>
      <c r="O254" s="1553" t="s">
        <v>1264</v>
      </c>
      <c r="Q254" s="312"/>
      <c r="S254" s="549"/>
      <c r="T254" s="2"/>
    </row>
    <row r="255" spans="1:105" ht="13.9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53" t="s">
        <v>1268</v>
      </c>
      <c r="M255" s="1117"/>
      <c r="Q255" s="312"/>
      <c r="S255" s="549"/>
      <c r="T255" s="2"/>
    </row>
    <row r="256" spans="1:105" ht="13.9" customHeight="1">
      <c r="A256" s="278"/>
      <c r="B256" s="278"/>
      <c r="C256" s="278"/>
      <c r="D256" s="278"/>
      <c r="E256" s="278"/>
      <c r="F256" s="279"/>
      <c r="I256" s="312"/>
      <c r="J256" s="549"/>
      <c r="K256" s="1558"/>
      <c r="M256" s="1117"/>
      <c r="Q256" s="312"/>
      <c r="S256" s="549"/>
      <c r="T256" s="2"/>
    </row>
    <row r="257" spans="1:20" ht="13.9" customHeight="1">
      <c r="A257" s="278"/>
      <c r="B257" s="278"/>
      <c r="C257" s="278"/>
      <c r="D257" s="278"/>
      <c r="E257" s="278"/>
      <c r="F257" s="279"/>
      <c r="I257" s="312"/>
      <c r="J257" s="549"/>
      <c r="K257" s="1558"/>
      <c r="M257" s="1117"/>
      <c r="N257" s="549"/>
      <c r="O257" s="2"/>
      <c r="Q257" s="312"/>
      <c r="S257" s="549"/>
      <c r="T257" s="2"/>
    </row>
    <row r="258" spans="1:20" ht="13.9" customHeight="1">
      <c r="A258" s="278"/>
      <c r="B258" s="278"/>
      <c r="C258" s="278"/>
      <c r="D258" s="278"/>
      <c r="E258" s="278"/>
      <c r="F258" s="279"/>
      <c r="I258" s="312"/>
      <c r="J258" s="549"/>
      <c r="K258" s="1558"/>
      <c r="M258" s="1117"/>
      <c r="N258" s="1122" t="s">
        <v>868</v>
      </c>
      <c r="O258" s="1123"/>
      <c r="P258" s="1567" t="s">
        <v>147</v>
      </c>
      <c r="Q258" s="312"/>
      <c r="S258" s="549"/>
      <c r="T258" s="2"/>
    </row>
    <row r="259" spans="1:20" ht="13.9" customHeight="1">
      <c r="A259" s="278"/>
      <c r="B259" s="278"/>
      <c r="C259" s="278"/>
      <c r="D259" s="278"/>
      <c r="E259" s="278"/>
      <c r="F259" s="279"/>
      <c r="I259" s="312"/>
      <c r="J259" s="549"/>
      <c r="K259" s="1558"/>
      <c r="M259" s="1117"/>
      <c r="N259" t="s">
        <v>801</v>
      </c>
      <c r="Q259" s="312"/>
      <c r="S259" s="549"/>
      <c r="T259" s="2"/>
    </row>
    <row r="260" spans="1:20" ht="13.9" customHeight="1">
      <c r="A260" s="278"/>
      <c r="B260" s="278"/>
      <c r="C260" s="278"/>
      <c r="D260" s="278"/>
      <c r="E260" s="278"/>
      <c r="F260" s="279"/>
      <c r="I260" s="312"/>
      <c r="J260" s="549"/>
      <c r="K260" s="1558"/>
      <c r="M260" s="1121"/>
      <c r="N260" s="1151">
        <v>45823</v>
      </c>
      <c r="Q260" s="312"/>
      <c r="S260" s="549"/>
      <c r="T260" s="2"/>
    </row>
    <row r="261" spans="1:20" ht="13.9" customHeight="1">
      <c r="A261" s="278"/>
      <c r="B261" s="278"/>
      <c r="C261" s="278"/>
      <c r="D261" s="278"/>
      <c r="E261" s="278"/>
      <c r="F261" s="279"/>
      <c r="I261" s="312"/>
      <c r="J261" s="549"/>
      <c r="K261" s="1558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" customHeight="1">
      <c r="A262" s="278"/>
      <c r="B262" s="278"/>
      <c r="C262" s="278"/>
      <c r="D262" s="278"/>
      <c r="E262" s="278"/>
      <c r="F262" s="279"/>
      <c r="I262" s="312"/>
      <c r="J262" s="549"/>
      <c r="K262" s="1558"/>
      <c r="M262" s="1121"/>
      <c r="N262" s="1127" t="s">
        <v>856</v>
      </c>
      <c r="O262" t="s">
        <v>1236</v>
      </c>
      <c r="Q262" s="312"/>
      <c r="S262" s="549"/>
      <c r="T262" s="2"/>
    </row>
    <row r="263" spans="1:20" ht="13.9" customHeight="1">
      <c r="A263" s="278"/>
      <c r="B263" s="278"/>
      <c r="C263" s="278"/>
      <c r="D263" s="278"/>
      <c r="E263" s="278"/>
      <c r="F263" s="279"/>
      <c r="I263" s="312"/>
      <c r="J263" s="549"/>
      <c r="K263" s="1558"/>
      <c r="M263" s="1121"/>
      <c r="Q263" s="312"/>
      <c r="S263" s="549"/>
      <c r="T263" s="2"/>
    </row>
    <row r="264" spans="1:20" ht="13.9" customHeight="1">
      <c r="A264" s="278"/>
      <c r="B264" s="278"/>
      <c r="C264" s="278"/>
      <c r="D264" s="278"/>
      <c r="E264" s="278"/>
      <c r="F264" s="279"/>
      <c r="I264" s="312"/>
      <c r="J264" s="549"/>
      <c r="K264" s="1558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" customHeight="1">
      <c r="A265" s="278"/>
      <c r="B265" s="278"/>
      <c r="C265" s="278"/>
      <c r="D265" s="278"/>
      <c r="E265" s="278"/>
      <c r="F265" s="279"/>
      <c r="I265" s="312"/>
      <c r="J265" s="549"/>
      <c r="K265" s="1558"/>
      <c r="M265" s="1121"/>
      <c r="N265" s="271">
        <v>1</v>
      </c>
      <c r="O265" s="1553" t="s">
        <v>1242</v>
      </c>
      <c r="Q265" s="312"/>
      <c r="S265" s="549"/>
      <c r="T265" s="2"/>
    </row>
    <row r="266" spans="1:20" ht="13.9" customHeight="1">
      <c r="A266" s="278"/>
      <c r="B266" s="278"/>
      <c r="C266" s="278"/>
      <c r="D266" s="278"/>
      <c r="E266" s="278"/>
      <c r="F266" s="279"/>
      <c r="I266" s="312"/>
      <c r="J266" s="549"/>
      <c r="K266" s="1558"/>
      <c r="M266" s="1121"/>
      <c r="N266" s="271">
        <v>2</v>
      </c>
      <c r="O266" s="1553" t="s">
        <v>1252</v>
      </c>
      <c r="Q266" s="312"/>
      <c r="S266" s="549"/>
      <c r="T266" s="2"/>
    </row>
    <row r="267" spans="1:20" ht="13.9" customHeight="1">
      <c r="A267" s="278"/>
      <c r="B267" s="278"/>
      <c r="C267" s="278"/>
      <c r="D267" s="278"/>
      <c r="E267" s="278"/>
      <c r="F267" s="279"/>
      <c r="I267" s="312"/>
      <c r="J267" s="549"/>
      <c r="K267" s="1558"/>
      <c r="M267" s="1121"/>
      <c r="N267" s="271">
        <v>3</v>
      </c>
      <c r="O267" s="1553" t="s">
        <v>1237</v>
      </c>
      <c r="Q267" s="312"/>
      <c r="S267" s="549"/>
      <c r="T267" s="2"/>
    </row>
    <row r="268" spans="1:20" ht="13.9" customHeight="1">
      <c r="A268" s="278"/>
      <c r="B268" s="278"/>
      <c r="C268" s="278"/>
      <c r="D268" s="278"/>
      <c r="E268" s="278"/>
      <c r="F268" s="279"/>
      <c r="I268" s="312"/>
      <c r="J268" s="549"/>
      <c r="K268" s="1558"/>
      <c r="M268" s="1121"/>
      <c r="N268" s="271">
        <v>4</v>
      </c>
      <c r="O268" s="1553" t="s">
        <v>1249</v>
      </c>
      <c r="Q268" s="312"/>
      <c r="S268" s="549"/>
      <c r="T268" s="2"/>
    </row>
    <row r="269" spans="1:20" ht="13.9" customHeight="1">
      <c r="A269" s="278"/>
      <c r="B269" s="278"/>
      <c r="C269" s="278"/>
      <c r="D269" s="278"/>
      <c r="E269" s="278"/>
      <c r="F269" s="279"/>
      <c r="I269" s="312"/>
      <c r="J269" s="549"/>
      <c r="K269" s="1558"/>
      <c r="M269" s="1121"/>
      <c r="N269" s="271">
        <v>5</v>
      </c>
      <c r="O269" s="1553" t="s">
        <v>1250</v>
      </c>
      <c r="Q269" s="312"/>
      <c r="S269" s="549"/>
      <c r="T269" s="2"/>
    </row>
    <row r="270" spans="1:20" ht="13.9" customHeight="1">
      <c r="A270" s="278"/>
      <c r="B270" s="278"/>
      <c r="C270" s="278"/>
      <c r="D270" s="278"/>
      <c r="E270" s="278"/>
      <c r="F270" s="279"/>
      <c r="I270" s="312"/>
      <c r="J270" s="549"/>
      <c r="K270" s="1558"/>
      <c r="M270" s="1121"/>
      <c r="N270" s="271">
        <v>6</v>
      </c>
      <c r="O270" s="1553" t="s">
        <v>1253</v>
      </c>
      <c r="Q270" s="312"/>
      <c r="S270" s="549"/>
      <c r="T270" s="2"/>
    </row>
    <row r="271" spans="1:20" ht="13.9" customHeight="1">
      <c r="A271" s="278"/>
      <c r="B271" s="278"/>
      <c r="C271" s="278"/>
      <c r="D271" s="278"/>
      <c r="E271" s="278"/>
      <c r="F271" s="279"/>
      <c r="I271" s="312"/>
      <c r="J271" s="549"/>
      <c r="K271" s="1558"/>
      <c r="M271" s="1121"/>
      <c r="O271" s="1559"/>
      <c r="Q271" s="312"/>
      <c r="S271" s="549"/>
      <c r="T271" s="2"/>
    </row>
    <row r="272" spans="1:20" ht="13.9" customHeight="1">
      <c r="A272" s="278"/>
      <c r="B272" s="278"/>
      <c r="C272" s="278"/>
      <c r="D272" s="278"/>
      <c r="E272" s="278"/>
      <c r="F272" s="279"/>
      <c r="I272" s="312"/>
      <c r="J272" s="549"/>
      <c r="K272" s="1558"/>
      <c r="M272" s="1117"/>
      <c r="O272" s="1558"/>
      <c r="Q272" s="312"/>
      <c r="S272" s="549"/>
      <c r="T272" s="2"/>
    </row>
    <row r="273" spans="1:20" ht="13.9" customHeight="1">
      <c r="A273" s="278"/>
      <c r="B273" s="278"/>
      <c r="C273" s="278"/>
      <c r="D273" s="278"/>
      <c r="E273" s="278"/>
      <c r="F273" s="279"/>
      <c r="I273" s="312"/>
      <c r="J273" s="549"/>
      <c r="K273" s="1558"/>
      <c r="M273" s="1117"/>
      <c r="N273" s="1122" t="s">
        <v>868</v>
      </c>
      <c r="O273" s="1123"/>
      <c r="P273" s="1567" t="s">
        <v>147</v>
      </c>
      <c r="Q273" s="312"/>
      <c r="S273" s="549"/>
      <c r="T273" s="2"/>
    </row>
    <row r="274" spans="1:20" ht="13.9" customHeight="1">
      <c r="A274" s="278"/>
      <c r="B274" s="278"/>
      <c r="C274" s="278"/>
      <c r="D274" s="278"/>
      <c r="E274" s="278"/>
      <c r="F274" s="279"/>
      <c r="I274" s="312"/>
      <c r="J274" s="549"/>
      <c r="K274" s="1558"/>
      <c r="M274" s="1117"/>
      <c r="N274" t="s">
        <v>801</v>
      </c>
      <c r="Q274" s="312"/>
      <c r="S274" s="549"/>
      <c r="T274" s="2"/>
    </row>
    <row r="275" spans="1:20" ht="13.9" customHeight="1">
      <c r="A275" s="278"/>
      <c r="B275" s="278"/>
      <c r="C275" s="278"/>
      <c r="D275" s="278"/>
      <c r="E275" s="278"/>
      <c r="F275" s="279"/>
      <c r="I275" s="312"/>
      <c r="J275" s="549"/>
      <c r="K275" s="1558"/>
      <c r="M275" s="1117"/>
      <c r="N275" s="1151">
        <v>45829</v>
      </c>
      <c r="Q275" s="312"/>
      <c r="S275" s="549"/>
      <c r="T275" s="2"/>
    </row>
    <row r="276" spans="1:20" ht="13.9" customHeight="1">
      <c r="A276" s="278"/>
      <c r="B276" s="278"/>
      <c r="C276" s="278"/>
      <c r="D276" s="278"/>
      <c r="E276" s="278"/>
      <c r="F276" s="279"/>
      <c r="I276" s="312"/>
      <c r="J276" s="549"/>
      <c r="K276" s="1558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" customHeight="1">
      <c r="A277" s="278"/>
      <c r="B277" s="278"/>
      <c r="C277" s="278"/>
      <c r="D277" s="278"/>
      <c r="E277" s="278"/>
      <c r="F277" s="279"/>
      <c r="I277" s="312"/>
      <c r="J277" s="549"/>
      <c r="K277" s="1558"/>
      <c r="M277" s="1117"/>
      <c r="N277" s="1127" t="s">
        <v>856</v>
      </c>
      <c r="O277" t="s">
        <v>1236</v>
      </c>
      <c r="Q277" s="312"/>
      <c r="S277" s="549"/>
      <c r="T277" s="2"/>
    </row>
    <row r="278" spans="1:20" ht="13.9" customHeight="1">
      <c r="A278" s="278"/>
      <c r="B278" s="278"/>
      <c r="C278" s="278"/>
      <c r="D278" s="278"/>
      <c r="E278" s="278"/>
      <c r="F278" s="279"/>
      <c r="I278" s="312"/>
      <c r="J278" s="549"/>
      <c r="K278" s="1558"/>
      <c r="M278" s="1117"/>
      <c r="Q278" s="312"/>
      <c r="S278" s="549"/>
      <c r="T278" s="2"/>
    </row>
    <row r="279" spans="1:20" ht="13.9" customHeight="1">
      <c r="A279" s="278"/>
      <c r="B279" s="278"/>
      <c r="C279" s="278"/>
      <c r="D279" s="278"/>
      <c r="E279" s="278"/>
      <c r="F279" s="279"/>
      <c r="I279" s="312"/>
      <c r="J279" s="549"/>
      <c r="K279" s="1558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" customHeight="1">
      <c r="A280" s="278"/>
      <c r="B280" s="278"/>
      <c r="C280" s="278"/>
      <c r="D280" s="278"/>
      <c r="E280" s="278"/>
      <c r="F280" s="279"/>
      <c r="I280" s="312"/>
      <c r="J280" s="549"/>
      <c r="K280" s="1558"/>
      <c r="M280" s="1117"/>
      <c r="N280" s="271">
        <v>1</v>
      </c>
      <c r="O280" s="1553" t="s">
        <v>1227</v>
      </c>
      <c r="Q280" s="312"/>
      <c r="S280" s="549"/>
      <c r="T280" s="2"/>
    </row>
    <row r="281" spans="1:20" ht="13.9" customHeight="1">
      <c r="A281" s="278"/>
      <c r="B281" s="278"/>
      <c r="C281" s="278"/>
      <c r="D281" s="278"/>
      <c r="E281" s="278"/>
      <c r="F281" s="279"/>
      <c r="I281" s="312"/>
      <c r="J281" s="549"/>
      <c r="K281" s="1558"/>
      <c r="M281" s="1117"/>
      <c r="N281" s="271">
        <v>2</v>
      </c>
      <c r="O281" s="1553" t="s">
        <v>1257</v>
      </c>
      <c r="Q281" s="312"/>
      <c r="S281" s="549"/>
      <c r="T281" s="2"/>
    </row>
    <row r="282" spans="1:20" ht="13.9" customHeight="1">
      <c r="A282" s="278"/>
      <c r="B282" s="278"/>
      <c r="C282" s="278"/>
      <c r="D282" s="278"/>
      <c r="E282" s="278"/>
      <c r="F282" s="279"/>
      <c r="I282" s="312"/>
      <c r="J282" s="549"/>
      <c r="K282" s="1558"/>
      <c r="M282" s="1117"/>
      <c r="N282" s="271">
        <v>3</v>
      </c>
      <c r="O282" s="1553" t="s">
        <v>1243</v>
      </c>
      <c r="Q282" s="312"/>
      <c r="S282" s="549"/>
      <c r="T282" s="2"/>
    </row>
    <row r="283" spans="1:20" ht="13.9" customHeight="1">
      <c r="A283" s="278"/>
      <c r="B283" s="278"/>
      <c r="C283" s="278"/>
      <c r="D283" s="278"/>
      <c r="E283" s="278"/>
      <c r="F283" s="279"/>
      <c r="I283" s="312"/>
      <c r="J283" s="549"/>
      <c r="K283" s="1558"/>
      <c r="M283" s="1117"/>
      <c r="N283" s="271">
        <v>4</v>
      </c>
      <c r="O283" s="1553" t="s">
        <v>1254</v>
      </c>
      <c r="Q283" s="312"/>
      <c r="S283" s="549"/>
      <c r="T283" s="2"/>
    </row>
    <row r="284" spans="1:20" ht="13.9" customHeight="1">
      <c r="A284" s="278"/>
      <c r="B284" s="278"/>
      <c r="C284" s="278"/>
      <c r="D284" s="278"/>
      <c r="E284" s="278"/>
      <c r="F284" s="279"/>
      <c r="I284" s="312"/>
      <c r="J284" s="549"/>
      <c r="K284" s="1558"/>
      <c r="M284" s="1117"/>
      <c r="N284" s="271">
        <v>5</v>
      </c>
      <c r="O284" s="1553" t="s">
        <v>1267</v>
      </c>
      <c r="Q284" s="312"/>
      <c r="S284" s="549"/>
      <c r="T284" s="2"/>
    </row>
    <row r="285" spans="1:20" ht="13.9" customHeight="1">
      <c r="A285" s="278"/>
      <c r="B285" s="278"/>
      <c r="C285" s="278"/>
      <c r="D285" s="278"/>
      <c r="E285" s="278"/>
      <c r="F285" s="279"/>
      <c r="I285" s="312"/>
      <c r="J285" s="549"/>
      <c r="K285" s="1558"/>
      <c r="M285" s="1117"/>
      <c r="N285" s="271">
        <v>6</v>
      </c>
      <c r="O285" s="1553" t="s">
        <v>1268</v>
      </c>
      <c r="Q285" s="312"/>
      <c r="S285" s="549"/>
      <c r="T285" s="2"/>
    </row>
    <row r="286" spans="1:20" ht="13.9" customHeight="1">
      <c r="A286" s="278"/>
      <c r="B286" s="278"/>
      <c r="C286" s="278"/>
      <c r="D286" s="278"/>
      <c r="E286" s="278"/>
      <c r="F286" s="279"/>
      <c r="I286" s="312"/>
      <c r="J286" s="549"/>
      <c r="K286" s="1558"/>
      <c r="M286" s="1117"/>
      <c r="O286" s="1558"/>
      <c r="Q286" s="312"/>
      <c r="S286" s="549"/>
      <c r="T286" s="2"/>
    </row>
    <row r="287" spans="1:20" ht="13.9" customHeight="1">
      <c r="A287" s="278"/>
      <c r="B287" s="278"/>
      <c r="C287" s="278"/>
      <c r="D287" s="278"/>
      <c r="E287" s="278"/>
      <c r="F287" s="279"/>
      <c r="I287" s="312"/>
      <c r="J287" s="549"/>
      <c r="K287" s="1558"/>
      <c r="M287" s="1117"/>
      <c r="N287" s="1122" t="s">
        <v>868</v>
      </c>
      <c r="O287" s="1123"/>
      <c r="P287" s="1567" t="s">
        <v>147</v>
      </c>
      <c r="Q287" s="312"/>
      <c r="S287" s="549"/>
      <c r="T287" s="2"/>
    </row>
    <row r="288" spans="1:20" ht="13.9" customHeight="1">
      <c r="A288" s="278"/>
      <c r="B288" s="278"/>
      <c r="C288" s="278"/>
      <c r="D288" s="278"/>
      <c r="E288" s="278"/>
      <c r="F288" s="279"/>
      <c r="I288" s="312"/>
      <c r="J288" s="549"/>
      <c r="K288" s="1558"/>
      <c r="M288" s="1117"/>
      <c r="N288" t="s">
        <v>801</v>
      </c>
      <c r="Q288" s="312"/>
      <c r="S288" s="549"/>
      <c r="T288" s="2"/>
    </row>
    <row r="289" spans="1:20" ht="13.9" customHeight="1">
      <c r="A289" s="278"/>
      <c r="B289" s="278"/>
      <c r="C289" s="278"/>
      <c r="D289" s="278"/>
      <c r="E289" s="278"/>
      <c r="F289" s="279"/>
      <c r="I289" s="312"/>
      <c r="J289" s="549"/>
      <c r="K289" s="1558"/>
      <c r="M289" s="1117"/>
      <c r="N289" s="1151">
        <v>45829</v>
      </c>
      <c r="Q289" s="312"/>
      <c r="S289" s="549"/>
      <c r="T289" s="2"/>
    </row>
    <row r="290" spans="1:20" ht="13.9" customHeight="1">
      <c r="A290" s="278"/>
      <c r="B290" s="278"/>
      <c r="C290" s="278"/>
      <c r="D290" s="278"/>
      <c r="E290" s="278"/>
      <c r="F290" s="279"/>
      <c r="I290" s="312"/>
      <c r="J290" s="549"/>
      <c r="K290" s="1558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" customHeight="1">
      <c r="A291" s="278"/>
      <c r="B291" s="278"/>
      <c r="C291" s="278"/>
      <c r="D291" s="278"/>
      <c r="E291" s="278"/>
      <c r="F291" s="279"/>
      <c r="I291" s="312"/>
      <c r="J291" s="549"/>
      <c r="K291" s="1558"/>
      <c r="M291" s="1117"/>
      <c r="N291" s="1127" t="s">
        <v>856</v>
      </c>
      <c r="O291" t="s">
        <v>1236</v>
      </c>
      <c r="Q291" s="312"/>
      <c r="S291" s="549"/>
      <c r="T291" s="2"/>
    </row>
    <row r="292" spans="1:20" ht="13.9" customHeight="1">
      <c r="A292" s="278"/>
      <c r="B292" s="278"/>
      <c r="C292" s="278"/>
      <c r="D292" s="278"/>
      <c r="E292" s="278"/>
      <c r="F292" s="279"/>
      <c r="I292" s="312"/>
      <c r="J292" s="549"/>
      <c r="K292" s="1558"/>
      <c r="M292" s="1117"/>
      <c r="Q292" s="312"/>
      <c r="S292" s="549"/>
      <c r="T292" s="2"/>
    </row>
    <row r="293" spans="1:20" ht="13.9" customHeight="1">
      <c r="A293" s="278"/>
      <c r="B293" s="278"/>
      <c r="C293" s="278"/>
      <c r="D293" s="278"/>
      <c r="E293" s="278"/>
      <c r="F293" s="279"/>
      <c r="I293" s="312"/>
      <c r="J293" s="549"/>
      <c r="K293" s="1558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" customHeight="1">
      <c r="A294" s="278"/>
      <c r="B294" s="278"/>
      <c r="C294" s="278"/>
      <c r="D294" s="278"/>
      <c r="E294" s="278"/>
      <c r="F294" s="279"/>
      <c r="I294" s="312"/>
      <c r="J294" s="549"/>
      <c r="K294" s="1558"/>
      <c r="M294" s="1117"/>
      <c r="N294" s="271">
        <v>1</v>
      </c>
      <c r="O294" s="1553" t="s">
        <v>1234</v>
      </c>
      <c r="Q294" s="312"/>
      <c r="S294" s="549"/>
      <c r="T294" s="2"/>
    </row>
    <row r="295" spans="1:20" ht="13.9" customHeight="1">
      <c r="A295" s="278"/>
      <c r="B295" s="278"/>
      <c r="C295" s="278"/>
      <c r="D295" s="278"/>
      <c r="E295" s="278"/>
      <c r="F295" s="279"/>
      <c r="I295" s="312"/>
      <c r="J295" s="549"/>
      <c r="K295" s="1558"/>
      <c r="M295" s="1117"/>
      <c r="N295" s="271">
        <v>2</v>
      </c>
      <c r="O295" s="1553" t="s">
        <v>1262</v>
      </c>
      <c r="Q295" s="312"/>
      <c r="S295" s="549"/>
      <c r="T295" s="2"/>
    </row>
    <row r="296" spans="1:20" ht="13.9" customHeight="1">
      <c r="A296" s="278"/>
      <c r="B296" s="278"/>
      <c r="C296" s="278"/>
      <c r="D296" s="278"/>
      <c r="E296" s="278"/>
      <c r="F296" s="279"/>
      <c r="I296" s="312"/>
      <c r="J296" s="549"/>
      <c r="K296" s="1558"/>
      <c r="M296" s="1117"/>
      <c r="N296" s="271">
        <v>3</v>
      </c>
      <c r="O296" s="1553" t="s">
        <v>1251</v>
      </c>
      <c r="Q296" s="312"/>
      <c r="S296" s="549"/>
      <c r="T296" s="2"/>
    </row>
    <row r="297" spans="1:20" ht="13.9" customHeight="1">
      <c r="A297" s="278"/>
      <c r="B297" s="278"/>
      <c r="C297" s="278"/>
      <c r="D297" s="278"/>
      <c r="E297" s="278"/>
      <c r="F297" s="279"/>
      <c r="I297" s="312"/>
      <c r="J297" s="549"/>
      <c r="K297" s="1558"/>
      <c r="M297" s="1117"/>
      <c r="N297" s="271">
        <v>4</v>
      </c>
      <c r="O297" s="1553" t="s">
        <v>1265</v>
      </c>
      <c r="Q297" s="312"/>
      <c r="S297" s="549"/>
      <c r="T297" s="2"/>
    </row>
    <row r="298" spans="1:20" ht="13.9" customHeight="1">
      <c r="A298" s="278"/>
      <c r="B298" s="278"/>
      <c r="C298" s="278"/>
      <c r="D298" s="278"/>
      <c r="E298" s="278"/>
      <c r="F298" s="279"/>
      <c r="I298" s="312"/>
      <c r="J298" s="549"/>
      <c r="K298" s="1558"/>
      <c r="M298" s="1117"/>
      <c r="N298" s="271">
        <v>5</v>
      </c>
      <c r="O298" s="1553" t="s">
        <v>1266</v>
      </c>
      <c r="Q298" s="312"/>
      <c r="S298" s="549"/>
      <c r="T298" s="2"/>
    </row>
    <row r="299" spans="1:20" ht="13.9" customHeight="1">
      <c r="A299" s="278"/>
      <c r="B299" s="278"/>
      <c r="C299" s="278"/>
      <c r="D299" s="278"/>
      <c r="E299" s="278"/>
      <c r="F299" s="279"/>
      <c r="I299" s="312"/>
      <c r="J299" s="549"/>
      <c r="K299" s="1558"/>
      <c r="M299" s="1117"/>
      <c r="N299" s="549"/>
      <c r="O299" s="1558"/>
      <c r="Q299" s="312"/>
      <c r="S299" s="549"/>
      <c r="T299" s="2"/>
    </row>
    <row r="300" spans="1:20" ht="13.9" customHeight="1">
      <c r="A300" s="278"/>
      <c r="B300" s="278"/>
      <c r="C300" s="278"/>
      <c r="D300" s="278"/>
      <c r="E300" s="278"/>
      <c r="F300" s="279"/>
      <c r="I300" s="312"/>
      <c r="M300" s="1117"/>
      <c r="O300" s="1558"/>
      <c r="Q300" s="312"/>
      <c r="S300" s="549"/>
      <c r="T300" s="2"/>
    </row>
    <row r="301" spans="1:20" ht="13.9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56" t="s">
        <v>707</v>
      </c>
      <c r="M301" s="1117"/>
      <c r="N301" s="1122" t="s">
        <v>860</v>
      </c>
      <c r="O301" s="1123"/>
      <c r="P301" s="1567" t="s">
        <v>707</v>
      </c>
      <c r="Q301" s="312"/>
      <c r="S301" s="549"/>
      <c r="T301" s="2"/>
    </row>
    <row r="302" spans="1:20" ht="13.9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1220</v>
      </c>
      <c r="M305" s="1121"/>
      <c r="N305" s="1127" t="s">
        <v>1290</v>
      </c>
      <c r="Q305" s="312"/>
      <c r="S305" s="549"/>
      <c r="T305" s="2"/>
    </row>
    <row r="306" spans="1:20" ht="13.9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1177</v>
      </c>
      <c r="M308" s="1121"/>
      <c r="N308" s="271">
        <v>1</v>
      </c>
      <c r="O308" s="201" t="s">
        <v>1177</v>
      </c>
      <c r="Q308" s="312"/>
      <c r="S308" s="549"/>
      <c r="T308" s="2"/>
    </row>
    <row r="309" spans="1:20" ht="13.9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" customHeight="1">
      <c r="A311" s="278"/>
      <c r="B311" s="278"/>
      <c r="C311" s="278"/>
      <c r="D311" s="278"/>
      <c r="E311" s="278"/>
      <c r="F311" s="279"/>
      <c r="I311" s="312"/>
      <c r="J311" s="1122" t="s">
        <v>1269</v>
      </c>
      <c r="K311" s="1123"/>
      <c r="L311" s="1556" t="s">
        <v>581</v>
      </c>
      <c r="M311" s="1121"/>
      <c r="N311" s="1122" t="s">
        <v>1269</v>
      </c>
      <c r="O311" s="1123"/>
      <c r="P311" s="1567" t="s">
        <v>581</v>
      </c>
      <c r="Q311" s="312"/>
      <c r="S311" s="549"/>
      <c r="T311" s="2"/>
    </row>
    <row r="312" spans="1:20" ht="13.9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" customHeight="1">
      <c r="I315" s="312"/>
      <c r="J315" s="1127" t="s">
        <v>1226</v>
      </c>
      <c r="M315" s="1117"/>
      <c r="N315" s="1560" t="s">
        <v>1291</v>
      </c>
      <c r="O315" t="s">
        <v>1220</v>
      </c>
      <c r="Q315" s="312"/>
      <c r="S315" s="549"/>
      <c r="T315" s="2"/>
    </row>
    <row r="316" spans="1:20" ht="13.9" customHeight="1">
      <c r="I316" s="312"/>
      <c r="M316" s="1121"/>
      <c r="Q316" s="312"/>
      <c r="S316" s="549"/>
      <c r="T316" s="2"/>
    </row>
    <row r="317" spans="1:20" ht="13.9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" customHeight="1">
      <c r="I318" s="312"/>
      <c r="J318" s="271">
        <v>1</v>
      </c>
      <c r="K318" s="201" t="s">
        <v>1270</v>
      </c>
      <c r="M318" s="1121"/>
      <c r="N318" s="271">
        <v>1</v>
      </c>
      <c r="O318" s="324" t="s">
        <v>1279</v>
      </c>
      <c r="Q318" s="312"/>
      <c r="S318" s="549"/>
      <c r="T318" s="2"/>
    </row>
    <row r="319" spans="1:20" ht="13.9" customHeight="1">
      <c r="I319" s="312"/>
      <c r="J319" s="271">
        <v>2</v>
      </c>
      <c r="K319" s="201" t="s">
        <v>1271</v>
      </c>
      <c r="M319" s="1121"/>
      <c r="N319" s="271">
        <v>2</v>
      </c>
      <c r="O319" s="324" t="s">
        <v>1270</v>
      </c>
      <c r="Q319" s="312"/>
      <c r="S319" s="549"/>
      <c r="T319" s="2"/>
    </row>
    <row r="320" spans="1:20" ht="13.9" customHeight="1">
      <c r="I320" s="312"/>
      <c r="J320" s="271">
        <v>3</v>
      </c>
      <c r="K320" s="201" t="s">
        <v>1272</v>
      </c>
      <c r="M320" s="1121"/>
      <c r="N320" s="271">
        <v>3</v>
      </c>
      <c r="O320" s="324" t="s">
        <v>1280</v>
      </c>
      <c r="Q320" s="312"/>
      <c r="S320" s="549"/>
      <c r="T320" s="2"/>
    </row>
    <row r="321" spans="9:20" ht="13.9" customHeight="1">
      <c r="I321" s="312"/>
      <c r="J321" s="271">
        <v>4</v>
      </c>
      <c r="K321" s="201" t="s">
        <v>1273</v>
      </c>
      <c r="L321" s="421"/>
      <c r="M321" s="1121"/>
      <c r="N321" s="271">
        <v>4</v>
      </c>
      <c r="O321" s="201" t="s">
        <v>1281</v>
      </c>
      <c r="Q321" s="312"/>
      <c r="S321" s="549"/>
      <c r="T321" s="2"/>
    </row>
    <row r="322" spans="9:20" ht="13.9" customHeight="1">
      <c r="I322" s="312"/>
      <c r="J322" s="271">
        <v>5</v>
      </c>
      <c r="K322" s="201" t="s">
        <v>1274</v>
      </c>
      <c r="L322" s="421"/>
      <c r="M322" s="1121"/>
      <c r="N322" s="271">
        <v>5</v>
      </c>
      <c r="O322" s="201" t="s">
        <v>1271</v>
      </c>
      <c r="Q322" s="312"/>
      <c r="S322" s="549"/>
      <c r="T322" s="2"/>
    </row>
    <row r="323" spans="9:20" ht="13.9" customHeight="1">
      <c r="I323" s="312"/>
      <c r="J323" s="271">
        <v>6</v>
      </c>
      <c r="K323" s="201" t="s">
        <v>1275</v>
      </c>
      <c r="L323" s="421"/>
      <c r="M323" s="1121"/>
      <c r="N323" s="271">
        <v>6</v>
      </c>
      <c r="O323" s="201" t="s">
        <v>1272</v>
      </c>
      <c r="Q323" s="312"/>
      <c r="S323" s="549"/>
      <c r="T323" s="2"/>
    </row>
    <row r="324" spans="9:20" ht="13.9" customHeight="1">
      <c r="I324" s="312"/>
      <c r="J324" s="271">
        <v>7</v>
      </c>
      <c r="K324" s="201" t="s">
        <v>1276</v>
      </c>
      <c r="L324" s="421"/>
      <c r="M324" s="1121"/>
      <c r="N324" s="271">
        <v>7</v>
      </c>
      <c r="O324" s="201" t="s">
        <v>1273</v>
      </c>
      <c r="Q324" s="312"/>
      <c r="S324" s="549"/>
      <c r="T324" s="2"/>
    </row>
    <row r="325" spans="9:20" ht="13.9" customHeight="1">
      <c r="I325" s="312"/>
      <c r="J325" s="271">
        <v>8</v>
      </c>
      <c r="K325" s="201" t="s">
        <v>1277</v>
      </c>
      <c r="L325" s="421"/>
      <c r="M325" s="1121"/>
      <c r="N325" s="271">
        <v>8</v>
      </c>
      <c r="O325" s="201" t="s">
        <v>1282</v>
      </c>
      <c r="Q325" s="312"/>
      <c r="S325" s="549"/>
      <c r="T325" s="2"/>
    </row>
    <row r="326" spans="9:20" ht="13.9" customHeight="1">
      <c r="I326" s="312"/>
      <c r="J326" s="271">
        <v>9</v>
      </c>
      <c r="K326" s="201" t="s">
        <v>1278</v>
      </c>
      <c r="L326" s="421"/>
      <c r="M326" s="1121"/>
      <c r="N326" s="271">
        <v>9</v>
      </c>
      <c r="O326" s="201" t="s">
        <v>1274</v>
      </c>
      <c r="Q326" s="312"/>
      <c r="S326" s="549"/>
      <c r="T326" s="2"/>
    </row>
    <row r="327" spans="9:20" ht="13.9" customHeight="1">
      <c r="I327" s="312"/>
      <c r="J327" s="549"/>
      <c r="K327" s="2"/>
      <c r="L327" s="421"/>
      <c r="M327" s="1117"/>
      <c r="N327" s="271">
        <v>10</v>
      </c>
      <c r="O327" s="201" t="s">
        <v>1275</v>
      </c>
      <c r="Q327" s="312"/>
      <c r="S327" s="549"/>
      <c r="T327" s="2"/>
    </row>
    <row r="328" spans="9:20" ht="13.9" customHeight="1">
      <c r="I328" s="312"/>
      <c r="J328" s="549"/>
      <c r="K328" s="2"/>
      <c r="L328" s="421"/>
      <c r="M328" s="1117"/>
      <c r="N328" s="271">
        <v>11</v>
      </c>
      <c r="O328" s="201" t="s">
        <v>1276</v>
      </c>
      <c r="Q328" s="312"/>
      <c r="S328" s="549"/>
      <c r="T328" s="2"/>
    </row>
    <row r="329" spans="9:20" ht="13.9" customHeight="1">
      <c r="I329" s="312"/>
      <c r="J329" s="549"/>
      <c r="K329" s="2"/>
      <c r="L329" s="421"/>
      <c r="M329" s="1121"/>
      <c r="N329" s="271">
        <v>12</v>
      </c>
      <c r="O329" s="201" t="s">
        <v>1283</v>
      </c>
      <c r="Q329" s="312"/>
      <c r="S329" s="549"/>
      <c r="T329" s="2"/>
    </row>
    <row r="330" spans="9:20" ht="13.9" customHeight="1">
      <c r="I330" s="312"/>
      <c r="J330" s="549"/>
      <c r="K330" s="2"/>
      <c r="L330" s="421"/>
      <c r="M330" s="1121"/>
      <c r="N330" s="271">
        <v>13</v>
      </c>
      <c r="O330" s="201" t="s">
        <v>1277</v>
      </c>
      <c r="Q330" s="312"/>
      <c r="S330" s="549"/>
      <c r="T330" s="2"/>
    </row>
    <row r="331" spans="9:20" ht="13.9" customHeight="1">
      <c r="I331" s="312"/>
      <c r="J331" s="1122" t="s">
        <v>1269</v>
      </c>
      <c r="K331" s="1123"/>
      <c r="L331" s="1556" t="s">
        <v>581</v>
      </c>
      <c r="M331" s="1121"/>
      <c r="N331" s="271">
        <v>14</v>
      </c>
      <c r="O331" s="201" t="s">
        <v>1284</v>
      </c>
      <c r="Q331" s="312"/>
      <c r="S331" s="549"/>
      <c r="T331" s="2"/>
    </row>
    <row r="332" spans="9:20" ht="13.9" customHeight="1">
      <c r="I332" s="312"/>
      <c r="J332" t="s">
        <v>800</v>
      </c>
      <c r="M332" s="1121"/>
      <c r="N332" s="271">
        <v>15</v>
      </c>
      <c r="O332" s="201" t="s">
        <v>1285</v>
      </c>
      <c r="Q332" s="312"/>
      <c r="S332" s="549"/>
      <c r="T332" s="2"/>
    </row>
    <row r="333" spans="9:20" ht="13.9" customHeight="1">
      <c r="I333" s="312"/>
      <c r="J333" s="1151">
        <v>45815</v>
      </c>
      <c r="M333" s="1121"/>
      <c r="N333" s="271">
        <v>16</v>
      </c>
      <c r="O333" s="201" t="s">
        <v>1278</v>
      </c>
      <c r="Q333" s="312"/>
      <c r="S333" s="549"/>
      <c r="T333" s="2"/>
    </row>
    <row r="334" spans="9:20" ht="13.9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1286</v>
      </c>
      <c r="Q334" s="312"/>
      <c r="S334" s="549"/>
      <c r="T334" s="2"/>
    </row>
    <row r="335" spans="9:20" ht="13.9" customHeight="1">
      <c r="I335" s="312"/>
      <c r="J335" s="1127" t="s">
        <v>1226</v>
      </c>
      <c r="K335" t="s">
        <v>1220</v>
      </c>
      <c r="M335" s="1121"/>
      <c r="N335" s="271">
        <v>18</v>
      </c>
      <c r="O335" s="201" t="s">
        <v>1287</v>
      </c>
      <c r="Q335" s="312"/>
      <c r="S335" s="549"/>
      <c r="T335" s="2"/>
    </row>
    <row r="336" spans="9:20" ht="13.9" customHeight="1">
      <c r="I336" s="312"/>
      <c r="M336" s="1121"/>
      <c r="N336" s="271">
        <v>19</v>
      </c>
      <c r="O336" s="201" t="s">
        <v>1301</v>
      </c>
      <c r="Q336" s="312"/>
      <c r="S336" s="549"/>
      <c r="T336" s="2"/>
    </row>
    <row r="337" spans="9:27" ht="13.9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" customHeight="1">
      <c r="I338" s="312"/>
      <c r="J338" s="271">
        <v>1</v>
      </c>
      <c r="K338" s="324" t="s">
        <v>1279</v>
      </c>
      <c r="M338" s="1121"/>
      <c r="N338" s="549"/>
      <c r="O338" s="2"/>
      <c r="Q338" s="312"/>
      <c r="S338" s="549"/>
      <c r="T338" s="2"/>
    </row>
    <row r="339" spans="9:27" ht="13.9" customHeight="1">
      <c r="I339" s="312"/>
      <c r="J339" s="271">
        <v>2</v>
      </c>
      <c r="K339" s="324" t="s">
        <v>1280</v>
      </c>
      <c r="M339" s="1121"/>
      <c r="N339" s="549"/>
      <c r="O339" s="2"/>
      <c r="Q339" s="312"/>
      <c r="S339" s="549"/>
      <c r="T339" s="2"/>
    </row>
    <row r="340" spans="9:27" ht="13.9" customHeight="1">
      <c r="I340" s="312"/>
      <c r="J340" s="271">
        <v>3</v>
      </c>
      <c r="K340" s="201" t="s">
        <v>1281</v>
      </c>
      <c r="M340" s="1121"/>
      <c r="N340" s="549"/>
      <c r="O340" s="2"/>
      <c r="Q340" s="312"/>
      <c r="S340" s="549"/>
      <c r="T340" s="2"/>
    </row>
    <row r="341" spans="9:27" ht="13.9" customHeight="1">
      <c r="I341" s="312"/>
      <c r="J341" s="271">
        <v>4</v>
      </c>
      <c r="K341" s="201" t="s">
        <v>1282</v>
      </c>
      <c r="L341" s="421"/>
      <c r="M341" s="1121"/>
      <c r="N341" s="549"/>
      <c r="O341" s="2"/>
      <c r="Q341" s="312"/>
      <c r="S341" s="549"/>
      <c r="T341" s="2"/>
    </row>
    <row r="342" spans="9:27" ht="13.9" customHeight="1">
      <c r="I342" s="312"/>
      <c r="J342" s="271">
        <v>5</v>
      </c>
      <c r="K342" s="201" t="s">
        <v>1283</v>
      </c>
      <c r="L342" s="421"/>
      <c r="M342" s="1121"/>
      <c r="N342" s="549"/>
      <c r="O342" s="2"/>
      <c r="Q342" s="312"/>
      <c r="S342" s="549"/>
      <c r="T342" s="2"/>
    </row>
    <row r="343" spans="9:27" ht="13.9" customHeight="1">
      <c r="I343" s="312"/>
      <c r="J343" s="271">
        <v>6</v>
      </c>
      <c r="K343" s="201" t="s">
        <v>1284</v>
      </c>
      <c r="L343" s="421"/>
      <c r="M343" s="1121"/>
      <c r="N343" s="549"/>
      <c r="O343" s="2"/>
      <c r="Q343" s="312"/>
      <c r="S343" s="549"/>
      <c r="T343" s="2"/>
    </row>
    <row r="344" spans="9:27" ht="13.9" customHeight="1">
      <c r="I344" s="312"/>
      <c r="J344" s="271">
        <v>7</v>
      </c>
      <c r="K344" s="201" t="s">
        <v>1285</v>
      </c>
      <c r="L344" s="421"/>
      <c r="M344" s="1121"/>
      <c r="N344" s="549"/>
      <c r="O344" s="2"/>
      <c r="Q344" s="312"/>
      <c r="S344" s="549"/>
      <c r="T344" s="2"/>
    </row>
    <row r="345" spans="9:27" ht="13.9" customHeight="1">
      <c r="I345" s="312"/>
      <c r="J345" s="271">
        <v>8</v>
      </c>
      <c r="K345" s="201" t="s">
        <v>1286</v>
      </c>
      <c r="L345" s="421"/>
      <c r="M345" s="1121"/>
      <c r="N345" s="549"/>
      <c r="O345" s="2"/>
      <c r="Q345" s="312"/>
      <c r="S345" s="549"/>
      <c r="T345" s="2"/>
    </row>
    <row r="346" spans="9:27" ht="13.9" customHeight="1">
      <c r="I346" s="312"/>
      <c r="J346" s="271">
        <v>9</v>
      </c>
      <c r="K346" s="201" t="s">
        <v>1287</v>
      </c>
      <c r="L346" s="421"/>
      <c r="M346" s="1121"/>
      <c r="N346" s="549"/>
      <c r="O346" s="2"/>
      <c r="Q346" s="312"/>
      <c r="S346" s="549"/>
      <c r="T346" s="2"/>
    </row>
    <row r="347" spans="9:27" ht="13.9" customHeight="1">
      <c r="I347" s="312"/>
      <c r="J347" s="271">
        <v>10</v>
      </c>
      <c r="K347" s="201" t="s">
        <v>1288</v>
      </c>
      <c r="L347" s="421"/>
      <c r="M347" s="1121"/>
      <c r="N347" s="549"/>
      <c r="O347" s="2"/>
      <c r="Q347" s="312"/>
      <c r="S347" s="549"/>
      <c r="T347" s="2"/>
    </row>
    <row r="348" spans="9:27" ht="13.9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" customHeight="1">
      <c r="I349" s="312"/>
      <c r="J349" s="1122" t="s">
        <v>1289</v>
      </c>
      <c r="K349" s="1123"/>
      <c r="L349" s="1556" t="s">
        <v>581</v>
      </c>
      <c r="M349" s="1121"/>
      <c r="N349" s="1122" t="s">
        <v>1289</v>
      </c>
      <c r="O349" s="1123"/>
      <c r="P349" s="1567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" customHeight="1">
      <c r="I353" s="312"/>
      <c r="J353" s="1127" t="s">
        <v>1226</v>
      </c>
      <c r="K353" t="s">
        <v>1220</v>
      </c>
      <c r="M353" s="1121"/>
      <c r="N353" s="1560" t="s">
        <v>1172</v>
      </c>
      <c r="O353" t="s">
        <v>1220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" customHeight="1">
      <c r="I356" s="312"/>
      <c r="J356" s="271">
        <v>1</v>
      </c>
      <c r="K356" s="324" t="s">
        <v>1147</v>
      </c>
      <c r="M356" s="1121"/>
      <c r="N356" s="271">
        <v>1</v>
      </c>
      <c r="O356" s="324" t="s">
        <v>1302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" customHeight="1">
      <c r="I357" s="312"/>
      <c r="J357" s="549"/>
      <c r="K357" s="2"/>
      <c r="L357" s="421"/>
      <c r="M357" s="1121"/>
      <c r="N357" s="271">
        <v>2</v>
      </c>
      <c r="O357" s="324" t="s">
        <v>1303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" customHeight="1">
      <c r="I358" s="312"/>
      <c r="J358" s="549"/>
      <c r="K358" s="2"/>
      <c r="L358" s="421"/>
      <c r="M358" s="1121"/>
      <c r="N358" s="271">
        <v>3</v>
      </c>
      <c r="O358" s="324" t="s">
        <v>1151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" customHeight="1">
      <c r="I359" s="312"/>
      <c r="J359" s="549"/>
      <c r="K359" s="2"/>
      <c r="L359" s="421"/>
      <c r="M359" s="1121"/>
      <c r="N359" s="271">
        <v>4</v>
      </c>
      <c r="O359" s="201" t="s">
        <v>1152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" customHeight="1">
      <c r="I364" s="312"/>
      <c r="J364" s="1122" t="s">
        <v>863</v>
      </c>
      <c r="K364" s="1123"/>
      <c r="L364" s="1723" t="s">
        <v>706</v>
      </c>
      <c r="M364" s="1117"/>
      <c r="N364" s="1122" t="s">
        <v>863</v>
      </c>
      <c r="O364" s="1123"/>
      <c r="P364" s="1721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" customHeight="1">
      <c r="I365" s="312"/>
      <c r="J365" t="s">
        <v>800</v>
      </c>
      <c r="L365" s="1726"/>
      <c r="M365" s="1117"/>
      <c r="N365" t="s">
        <v>801</v>
      </c>
      <c r="P365" s="1721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" customHeight="1">
      <c r="I368" s="312"/>
      <c r="J368" s="1127" t="s">
        <v>1226</v>
      </c>
      <c r="K368" t="s">
        <v>1220</v>
      </c>
      <c r="M368" s="1121"/>
      <c r="N368" s="1127" t="s">
        <v>1172</v>
      </c>
      <c r="O368" t="s">
        <v>1315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" customHeight="1">
      <c r="I371" s="312"/>
      <c r="J371" s="271">
        <v>1</v>
      </c>
      <c r="K371" s="201" t="s">
        <v>1292</v>
      </c>
      <c r="M371" s="1121"/>
      <c r="N371" s="271">
        <v>1</v>
      </c>
      <c r="O371" s="201" t="s">
        <v>1294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" customHeight="1">
      <c r="I372" s="312"/>
      <c r="J372" s="271">
        <v>2</v>
      </c>
      <c r="K372" s="201" t="s">
        <v>1293</v>
      </c>
      <c r="M372" s="1121"/>
      <c r="N372" s="271">
        <v>2</v>
      </c>
      <c r="O372" s="201" t="s">
        <v>1296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" customHeight="1">
      <c r="I373" s="312"/>
      <c r="J373" s="271">
        <v>3</v>
      </c>
      <c r="K373" s="201" t="s">
        <v>1294</v>
      </c>
      <c r="M373" s="1121"/>
      <c r="N373" s="271">
        <v>3</v>
      </c>
      <c r="O373" s="201" t="s">
        <v>1297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" customHeight="1">
      <c r="I374" s="312"/>
      <c r="J374" s="271">
        <v>4</v>
      </c>
      <c r="K374" s="201" t="s">
        <v>1295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" customHeight="1">
      <c r="I375" s="312"/>
      <c r="J375" s="271">
        <v>5</v>
      </c>
      <c r="K375" s="201" t="s">
        <v>1296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" customHeight="1">
      <c r="I376" s="312"/>
      <c r="J376" s="271">
        <v>6</v>
      </c>
      <c r="K376" s="201" t="s">
        <v>1297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" customHeight="1">
      <c r="I377" s="312"/>
      <c r="J377" s="271">
        <v>7</v>
      </c>
      <c r="K377" s="201" t="s">
        <v>1298</v>
      </c>
      <c r="L377" s="421"/>
      <c r="M377" s="1121"/>
      <c r="N377" s="1122" t="s">
        <v>863</v>
      </c>
      <c r="O377" s="1123"/>
      <c r="P377" s="1721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" customHeight="1">
      <c r="I378" s="312"/>
      <c r="J378" s="271">
        <v>8</v>
      </c>
      <c r="K378" s="201" t="s">
        <v>1299</v>
      </c>
      <c r="L378" s="421"/>
      <c r="M378" s="1121"/>
      <c r="N378" t="s">
        <v>801</v>
      </c>
      <c r="P378" s="1721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" customHeight="1">
      <c r="I379" s="312"/>
      <c r="J379" s="271">
        <v>9</v>
      </c>
      <c r="K379" s="201" t="s">
        <v>1300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" customHeight="1">
      <c r="I380" s="312"/>
      <c r="J380" s="549"/>
      <c r="K380" s="2"/>
      <c r="L380" s="421"/>
      <c r="M380" s="1121"/>
      <c r="N380" s="1127" t="s">
        <v>818</v>
      </c>
      <c r="O380" t="s">
        <v>1174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" customHeight="1">
      <c r="I381" s="312"/>
      <c r="J381" s="549"/>
      <c r="K381" s="2"/>
      <c r="L381" s="421"/>
      <c r="M381" s="1117"/>
      <c r="N381" s="1127" t="s">
        <v>1172</v>
      </c>
      <c r="O381" t="s">
        <v>1315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" customHeight="1">
      <c r="I384" s="312"/>
      <c r="J384" s="549"/>
      <c r="K384" s="2"/>
      <c r="L384" s="421"/>
      <c r="M384" s="1117"/>
      <c r="N384" s="271">
        <v>1</v>
      </c>
      <c r="O384" s="201" t="s">
        <v>1292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" customHeight="1">
      <c r="I385" s="312"/>
      <c r="J385" s="549"/>
      <c r="K385" s="2"/>
      <c r="L385" s="421"/>
      <c r="M385" s="1117"/>
      <c r="N385" s="271">
        <v>2</v>
      </c>
      <c r="O385" s="201" t="s">
        <v>1293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" customHeight="1">
      <c r="I386" s="312"/>
      <c r="J386" s="549"/>
      <c r="K386" s="2"/>
      <c r="L386" s="421"/>
      <c r="M386" s="1117"/>
      <c r="N386" s="271">
        <v>3</v>
      </c>
      <c r="O386" s="201" t="s">
        <v>1295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" customHeight="1">
      <c r="I390" s="312"/>
      <c r="J390" s="549"/>
      <c r="K390" s="2"/>
      <c r="L390" s="421"/>
      <c r="M390" s="1117"/>
      <c r="N390" s="1122" t="s">
        <v>863</v>
      </c>
      <c r="O390" s="1123"/>
      <c r="P390" s="1721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" customHeight="1">
      <c r="I391" s="312"/>
      <c r="J391" s="549"/>
      <c r="K391" s="2"/>
      <c r="L391" s="421"/>
      <c r="M391" s="1117"/>
      <c r="N391" t="s">
        <v>801</v>
      </c>
      <c r="P391" s="1721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" customHeight="1">
      <c r="I393" s="312"/>
      <c r="J393" s="549"/>
      <c r="K393" s="2"/>
      <c r="L393" s="421"/>
      <c r="M393" s="1117"/>
      <c r="N393" s="1127" t="s">
        <v>835</v>
      </c>
      <c r="O393" t="s">
        <v>1174</v>
      </c>
      <c r="Q393" s="312"/>
      <c r="R393" s="2"/>
      <c r="S393" s="278"/>
      <c r="T393" s="278"/>
      <c r="U393" s="278"/>
    </row>
    <row r="394" spans="9:27" ht="13.9" customHeight="1">
      <c r="I394" s="312"/>
      <c r="J394" s="549"/>
      <c r="K394" s="2"/>
      <c r="L394" s="421"/>
      <c r="M394" s="1117"/>
      <c r="N394" s="1127" t="s">
        <v>1172</v>
      </c>
      <c r="O394" t="s">
        <v>1315</v>
      </c>
      <c r="Q394" s="312"/>
      <c r="S394" s="278"/>
      <c r="T394" s="278"/>
      <c r="U394" s="278"/>
    </row>
    <row r="395" spans="9:27" ht="13.9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" customHeight="1">
      <c r="I397" s="312"/>
      <c r="J397" s="549"/>
      <c r="K397" s="2"/>
      <c r="L397" s="421"/>
      <c r="M397" s="1117"/>
      <c r="N397" s="271">
        <v>1</v>
      </c>
      <c r="O397" s="201" t="s">
        <v>1298</v>
      </c>
      <c r="Q397" s="312"/>
      <c r="S397" s="278"/>
      <c r="T397" s="278"/>
      <c r="U397" s="278"/>
    </row>
    <row r="398" spans="9:27" ht="13.9" customHeight="1">
      <c r="I398" s="312"/>
      <c r="J398" s="549"/>
      <c r="K398" s="2"/>
      <c r="L398" s="421"/>
      <c r="M398" s="1117"/>
      <c r="N398" s="271">
        <v>2</v>
      </c>
      <c r="O398" s="201" t="s">
        <v>1299</v>
      </c>
      <c r="Q398" s="312"/>
    </row>
    <row r="399" spans="9:27" ht="13.9" customHeight="1">
      <c r="I399" s="312"/>
      <c r="J399" s="549"/>
      <c r="K399" s="2"/>
      <c r="L399" s="421"/>
      <c r="M399" s="1117"/>
      <c r="N399" s="271">
        <v>3</v>
      </c>
      <c r="O399" s="201" t="s">
        <v>1300</v>
      </c>
      <c r="Q399" s="312"/>
    </row>
    <row r="400" spans="9:27" ht="13.9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" customHeight="1">
      <c r="I403" s="312"/>
      <c r="J403" s="1122" t="s">
        <v>799</v>
      </c>
      <c r="K403" s="1123"/>
      <c r="L403" s="1556" t="s">
        <v>1304</v>
      </c>
      <c r="M403" s="1117"/>
      <c r="N403" s="1122" t="s">
        <v>799</v>
      </c>
      <c r="O403" s="1123"/>
      <c r="P403" s="1567" t="s">
        <v>1304</v>
      </c>
      <c r="Q403" s="312"/>
    </row>
    <row r="404" spans="9:17" ht="13.9" customHeight="1">
      <c r="I404" s="312"/>
      <c r="J404" t="s">
        <v>800</v>
      </c>
      <c r="L404" s="1556" t="s">
        <v>1305</v>
      </c>
      <c r="M404" s="1117"/>
      <c r="N404" t="s">
        <v>801</v>
      </c>
      <c r="P404" s="1567" t="s">
        <v>1305</v>
      </c>
      <c r="Q404" s="312"/>
    </row>
    <row r="405" spans="9:17" ht="13.9" customHeight="1">
      <c r="I405" s="312"/>
      <c r="J405" s="1151">
        <v>45815</v>
      </c>
      <c r="M405" s="1121"/>
      <c r="N405" s="1151">
        <v>45810</v>
      </c>
      <c r="Q405" s="312"/>
    </row>
    <row r="406" spans="9:17" ht="13.9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" customHeight="1">
      <c r="I407" s="312"/>
      <c r="J407" s="1127" t="s">
        <v>1025</v>
      </c>
      <c r="K407" t="s">
        <v>1220</v>
      </c>
      <c r="M407" s="1121"/>
      <c r="N407" s="1561" t="s">
        <v>836</v>
      </c>
      <c r="O407" t="s">
        <v>1220</v>
      </c>
      <c r="Q407" s="312"/>
    </row>
    <row r="408" spans="9:17" ht="13.9" customHeight="1">
      <c r="I408" s="312"/>
      <c r="M408" s="1121"/>
      <c r="Q408" s="312"/>
    </row>
    <row r="409" spans="9:17" ht="13.9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" customHeight="1">
      <c r="I410" s="312"/>
      <c r="J410" s="271">
        <v>1</v>
      </c>
      <c r="K410" s="201" t="s">
        <v>1306</v>
      </c>
      <c r="M410" s="1121"/>
      <c r="N410" s="271">
        <v>1</v>
      </c>
      <c r="O410" s="201" t="s">
        <v>1306</v>
      </c>
      <c r="Q410" s="312"/>
    </row>
    <row r="411" spans="9:17" ht="13.9" customHeight="1">
      <c r="I411" s="312"/>
      <c r="J411" s="271">
        <v>2</v>
      </c>
      <c r="K411" s="201" t="s">
        <v>1307</v>
      </c>
      <c r="M411" s="1121"/>
      <c r="N411" s="271">
        <v>2</v>
      </c>
      <c r="O411" s="201" t="s">
        <v>1307</v>
      </c>
      <c r="Q411" s="312"/>
    </row>
    <row r="412" spans="9:17" ht="13.9" customHeight="1">
      <c r="I412" s="312"/>
      <c r="J412" s="271">
        <v>3</v>
      </c>
      <c r="K412" s="201" t="s">
        <v>1308</v>
      </c>
      <c r="M412" s="1121"/>
      <c r="N412" s="271">
        <v>3</v>
      </c>
      <c r="O412" s="201" t="s">
        <v>1308</v>
      </c>
      <c r="Q412" s="312"/>
    </row>
    <row r="413" spans="9:17" ht="13.9" customHeight="1">
      <c r="I413" s="312"/>
      <c r="J413" s="271">
        <v>4</v>
      </c>
      <c r="K413" s="201" t="s">
        <v>1309</v>
      </c>
      <c r="L413" s="421"/>
      <c r="M413" s="1121"/>
      <c r="N413" s="271">
        <v>4</v>
      </c>
      <c r="O413" s="201" t="s">
        <v>1309</v>
      </c>
      <c r="Q413" s="312"/>
    </row>
    <row r="414" spans="9:17" ht="13.9" customHeight="1">
      <c r="I414" s="312"/>
      <c r="J414" s="271">
        <v>5</v>
      </c>
      <c r="K414" s="201" t="s">
        <v>1310</v>
      </c>
      <c r="L414" s="421"/>
      <c r="M414" s="1121"/>
      <c r="N414" s="271">
        <v>5</v>
      </c>
      <c r="O414" s="201" t="s">
        <v>1310</v>
      </c>
      <c r="Q414" s="312"/>
    </row>
    <row r="415" spans="9:17" ht="13.9" customHeight="1">
      <c r="I415" s="312"/>
      <c r="J415" s="271">
        <v>6</v>
      </c>
      <c r="K415" s="201" t="s">
        <v>1311</v>
      </c>
      <c r="L415" s="421"/>
      <c r="M415" s="1121"/>
      <c r="N415" s="271">
        <v>6</v>
      </c>
      <c r="O415" s="201" t="s">
        <v>1311</v>
      </c>
      <c r="Q415" s="312"/>
    </row>
    <row r="416" spans="9:17" ht="13.9" customHeight="1">
      <c r="I416" s="312"/>
      <c r="J416" s="271">
        <v>7</v>
      </c>
      <c r="K416" s="201" t="s">
        <v>1312</v>
      </c>
      <c r="L416" s="421"/>
      <c r="M416" s="1121"/>
      <c r="N416" s="271">
        <v>7</v>
      </c>
      <c r="O416" s="201" t="s">
        <v>1312</v>
      </c>
      <c r="Q416" s="312"/>
    </row>
    <row r="417" spans="9:17" ht="13.9" customHeight="1">
      <c r="I417" s="312"/>
      <c r="J417" s="271">
        <v>8</v>
      </c>
      <c r="K417" s="201" t="s">
        <v>1313</v>
      </c>
      <c r="L417" s="421"/>
      <c r="M417" s="1121"/>
      <c r="N417" s="271">
        <v>8</v>
      </c>
      <c r="O417" s="201" t="s">
        <v>1313</v>
      </c>
      <c r="Q417" s="312"/>
    </row>
    <row r="418" spans="9:17" ht="13.9" customHeight="1">
      <c r="I418" s="312"/>
      <c r="J418" s="271">
        <v>9</v>
      </c>
      <c r="K418" s="201" t="s">
        <v>1314</v>
      </c>
      <c r="L418" s="421"/>
      <c r="M418" s="1121"/>
      <c r="N418" s="271">
        <v>9</v>
      </c>
      <c r="O418" s="201" t="s">
        <v>1314</v>
      </c>
      <c r="Q418" s="312"/>
    </row>
    <row r="419" spans="9:17" ht="13.9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" customHeight="1">
      <c r="I423" s="312"/>
      <c r="J423" s="1122" t="s">
        <v>799</v>
      </c>
      <c r="K423" s="1123"/>
      <c r="L423" s="1556" t="s">
        <v>1304</v>
      </c>
      <c r="M423" s="1121"/>
      <c r="N423" s="1122" t="s">
        <v>799</v>
      </c>
      <c r="O423" s="1123"/>
      <c r="P423" s="1567" t="s">
        <v>1304</v>
      </c>
      <c r="Q423" s="312"/>
    </row>
    <row r="424" spans="9:17" ht="13.9" customHeight="1">
      <c r="I424" s="312"/>
      <c r="J424" t="s">
        <v>800</v>
      </c>
      <c r="L424" s="1556" t="s">
        <v>1305</v>
      </c>
      <c r="M424" s="1121"/>
      <c r="N424" t="s">
        <v>801</v>
      </c>
      <c r="P424" s="1567" t="s">
        <v>1305</v>
      </c>
      <c r="Q424" s="312"/>
    </row>
    <row r="425" spans="9:17" ht="13.9" customHeight="1">
      <c r="I425" s="312"/>
      <c r="J425" s="1151">
        <v>45815</v>
      </c>
      <c r="M425" s="1121"/>
      <c r="N425" s="1151">
        <v>45810</v>
      </c>
      <c r="Q425" s="312"/>
    </row>
    <row r="426" spans="9:17" ht="13.9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" customHeight="1">
      <c r="I427" s="312"/>
      <c r="J427" s="1127" t="s">
        <v>1025</v>
      </c>
      <c r="K427" t="s">
        <v>1220</v>
      </c>
      <c r="M427" s="1117"/>
      <c r="N427" s="1561" t="s">
        <v>1339</v>
      </c>
      <c r="O427" t="s">
        <v>1220</v>
      </c>
      <c r="Q427" s="312"/>
    </row>
    <row r="428" spans="9:17" ht="13.9" customHeight="1">
      <c r="I428" s="312"/>
      <c r="M428" s="1117"/>
      <c r="Q428" s="312"/>
    </row>
    <row r="429" spans="9:17" ht="13.9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" customHeight="1">
      <c r="I430" s="312"/>
      <c r="J430" s="271">
        <v>1</v>
      </c>
      <c r="K430" s="201" t="s">
        <v>1316</v>
      </c>
      <c r="M430" s="1117"/>
      <c r="N430" s="271">
        <v>1</v>
      </c>
      <c r="O430" s="201" t="s">
        <v>1316</v>
      </c>
      <c r="Q430" s="312"/>
    </row>
    <row r="431" spans="9:17" ht="13.9" customHeight="1">
      <c r="I431" s="312"/>
      <c r="J431" s="271">
        <v>2</v>
      </c>
      <c r="K431" s="201" t="s">
        <v>1317</v>
      </c>
      <c r="M431" s="1117"/>
      <c r="N431" s="271">
        <v>2</v>
      </c>
      <c r="O431" s="201" t="s">
        <v>1317</v>
      </c>
      <c r="Q431" s="312"/>
    </row>
    <row r="432" spans="9:17" ht="13.9" customHeight="1">
      <c r="I432" s="312"/>
      <c r="J432" s="271">
        <v>3</v>
      </c>
      <c r="K432" s="201" t="s">
        <v>1318</v>
      </c>
      <c r="M432" s="1117"/>
      <c r="N432" s="271">
        <v>3</v>
      </c>
      <c r="O432" s="201" t="s">
        <v>1318</v>
      </c>
      <c r="Q432" s="312"/>
    </row>
    <row r="433" spans="9:17" ht="13.9" customHeight="1">
      <c r="I433" s="312"/>
      <c r="J433" s="271">
        <v>4</v>
      </c>
      <c r="K433" s="201" t="s">
        <v>1319</v>
      </c>
      <c r="L433" s="421"/>
      <c r="M433" s="1117"/>
      <c r="N433" s="271">
        <v>4</v>
      </c>
      <c r="O433" s="201" t="s">
        <v>1319</v>
      </c>
      <c r="Q433" s="312"/>
    </row>
    <row r="434" spans="9:17" ht="13.9" customHeight="1">
      <c r="I434" s="312"/>
      <c r="J434" s="271">
        <v>5</v>
      </c>
      <c r="K434" s="201" t="s">
        <v>1320</v>
      </c>
      <c r="L434" s="421"/>
      <c r="M434" s="1117"/>
      <c r="N434" s="271">
        <v>5</v>
      </c>
      <c r="O434" s="201" t="s">
        <v>1320</v>
      </c>
      <c r="Q434" s="312"/>
    </row>
    <row r="435" spans="9:17" ht="13.9" customHeight="1">
      <c r="I435" s="312"/>
      <c r="J435" s="271">
        <v>6</v>
      </c>
      <c r="K435" s="201" t="s">
        <v>1321</v>
      </c>
      <c r="L435" s="421"/>
      <c r="M435" s="1117"/>
      <c r="N435" s="271">
        <v>6</v>
      </c>
      <c r="O435" s="201" t="s">
        <v>1321</v>
      </c>
      <c r="Q435" s="312"/>
    </row>
    <row r="436" spans="9:17" ht="13.9" customHeight="1">
      <c r="I436" s="312"/>
      <c r="J436" s="271">
        <v>7</v>
      </c>
      <c r="K436" s="201" t="s">
        <v>1322</v>
      </c>
      <c r="L436" s="421"/>
      <c r="M436" s="1117"/>
      <c r="N436" s="271">
        <v>7</v>
      </c>
      <c r="O436" s="201" t="s">
        <v>1322</v>
      </c>
      <c r="Q436" s="312"/>
    </row>
    <row r="437" spans="9:17" ht="13.9" customHeight="1">
      <c r="I437" s="312"/>
      <c r="J437" s="271">
        <v>8</v>
      </c>
      <c r="K437" s="201" t="s">
        <v>1323</v>
      </c>
      <c r="L437" s="421"/>
      <c r="M437" s="1117"/>
      <c r="N437" s="271">
        <v>8</v>
      </c>
      <c r="O437" s="201" t="s">
        <v>1323</v>
      </c>
      <c r="Q437" s="312"/>
    </row>
    <row r="438" spans="9:17" ht="13.9" customHeight="1">
      <c r="I438" s="312"/>
      <c r="J438" s="271">
        <v>9</v>
      </c>
      <c r="K438" s="201" t="s">
        <v>1324</v>
      </c>
      <c r="L438" s="421"/>
      <c r="M438" s="1117"/>
      <c r="N438" s="271">
        <v>9</v>
      </c>
      <c r="O438" s="201" t="s">
        <v>1324</v>
      </c>
      <c r="Q438" s="312"/>
    </row>
    <row r="439" spans="9:17" ht="13.9" customHeight="1">
      <c r="I439" s="312"/>
      <c r="J439" s="271">
        <v>10</v>
      </c>
      <c r="K439" s="201" t="s">
        <v>1325</v>
      </c>
      <c r="L439" s="421"/>
      <c r="M439" s="1117"/>
      <c r="N439" s="271">
        <v>10</v>
      </c>
      <c r="O439" s="201" t="s">
        <v>1325</v>
      </c>
      <c r="Q439" s="312"/>
    </row>
    <row r="440" spans="9:17" ht="13.9" customHeight="1">
      <c r="I440" s="312"/>
      <c r="J440" s="271">
        <v>11</v>
      </c>
      <c r="K440" s="201" t="s">
        <v>1326</v>
      </c>
      <c r="L440" s="421"/>
      <c r="M440" s="1117"/>
      <c r="N440" s="271">
        <v>11</v>
      </c>
      <c r="O440" s="201" t="s">
        <v>1326</v>
      </c>
      <c r="Q440" s="312"/>
    </row>
    <row r="441" spans="9:17" ht="13.9" customHeight="1">
      <c r="I441" s="312"/>
      <c r="J441" s="271">
        <v>12</v>
      </c>
      <c r="K441" s="201" t="s">
        <v>1327</v>
      </c>
      <c r="L441" s="421"/>
      <c r="M441" s="1117"/>
      <c r="N441" s="271">
        <v>12</v>
      </c>
      <c r="O441" s="201" t="s">
        <v>1327</v>
      </c>
      <c r="Q441" s="312"/>
    </row>
    <row r="442" spans="9:17" ht="13.9" customHeight="1">
      <c r="I442" s="312"/>
      <c r="J442" s="549"/>
      <c r="K442" s="2"/>
      <c r="L442" s="421"/>
      <c r="M442" s="1117"/>
      <c r="N442" s="271">
        <v>13</v>
      </c>
      <c r="O442" s="201" t="s">
        <v>1329</v>
      </c>
      <c r="Q442" s="312"/>
    </row>
    <row r="443" spans="9:17" ht="13.9" customHeight="1">
      <c r="I443" s="312"/>
      <c r="J443" s="549"/>
      <c r="K443" s="2"/>
      <c r="L443" s="421"/>
      <c r="M443" s="1117"/>
      <c r="N443" s="271">
        <v>14</v>
      </c>
      <c r="O443" s="201" t="s">
        <v>1330</v>
      </c>
      <c r="Q443" s="312"/>
    </row>
    <row r="444" spans="9:17" ht="13.9" customHeight="1">
      <c r="I444" s="312"/>
      <c r="J444" s="549"/>
      <c r="K444" s="2"/>
      <c r="L444" s="421"/>
      <c r="M444" s="1117"/>
      <c r="N444" s="271">
        <v>15</v>
      </c>
      <c r="O444" s="201" t="s">
        <v>1331</v>
      </c>
      <c r="Q444" s="312"/>
    </row>
    <row r="445" spans="9:17" ht="13.9" customHeight="1">
      <c r="I445" s="312"/>
      <c r="J445" s="1122" t="s">
        <v>799</v>
      </c>
      <c r="K445" s="1123"/>
      <c r="L445" s="1556" t="s">
        <v>1304</v>
      </c>
      <c r="M445" s="1117"/>
      <c r="N445" s="271">
        <v>16</v>
      </c>
      <c r="O445" s="201" t="s">
        <v>1332</v>
      </c>
      <c r="Q445" s="312"/>
    </row>
    <row r="446" spans="9:17" ht="13.9" customHeight="1">
      <c r="I446" s="312"/>
      <c r="J446" t="s">
        <v>800</v>
      </c>
      <c r="L446" s="1556" t="s">
        <v>1305</v>
      </c>
      <c r="M446" s="1117"/>
      <c r="N446" s="271">
        <v>17</v>
      </c>
      <c r="O446" s="201" t="s">
        <v>1333</v>
      </c>
      <c r="Q446" s="312"/>
    </row>
    <row r="447" spans="9:17" ht="13.9" customHeight="1">
      <c r="I447" s="312"/>
      <c r="J447" s="1151">
        <v>45815</v>
      </c>
      <c r="M447" s="1117"/>
      <c r="N447" s="271">
        <v>18</v>
      </c>
      <c r="O447" s="201" t="s">
        <v>1334</v>
      </c>
      <c r="Q447" s="312"/>
    </row>
    <row r="448" spans="9:17" ht="13.9" customHeight="1">
      <c r="I448" s="312"/>
      <c r="J448" s="1127" t="s">
        <v>1328</v>
      </c>
      <c r="K448" t="s">
        <v>803</v>
      </c>
      <c r="M448" s="1117"/>
      <c r="N448" s="271">
        <v>19</v>
      </c>
      <c r="O448" s="201" t="s">
        <v>1335</v>
      </c>
      <c r="Q448" s="312"/>
    </row>
    <row r="449" spans="9:17" ht="13.9" customHeight="1">
      <c r="I449" s="312"/>
      <c r="J449" s="1127" t="s">
        <v>1025</v>
      </c>
      <c r="K449" t="s">
        <v>1220</v>
      </c>
      <c r="M449" s="1117"/>
      <c r="N449" s="271">
        <v>20</v>
      </c>
      <c r="O449" s="201" t="s">
        <v>668</v>
      </c>
      <c r="Q449" s="312"/>
    </row>
    <row r="450" spans="9:17" ht="13.9" customHeight="1">
      <c r="I450" s="312"/>
      <c r="M450" s="1117"/>
      <c r="N450" s="271">
        <v>21</v>
      </c>
      <c r="O450" s="201" t="s">
        <v>1336</v>
      </c>
      <c r="Q450" s="312"/>
    </row>
    <row r="451" spans="9:17" ht="13.9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1337</v>
      </c>
      <c r="Q451" s="312"/>
    </row>
    <row r="452" spans="9:17" ht="13.9" customHeight="1">
      <c r="I452" s="312"/>
      <c r="J452" s="271">
        <v>1</v>
      </c>
      <c r="K452" s="201" t="s">
        <v>1329</v>
      </c>
      <c r="M452" s="1117"/>
      <c r="N452" s="271">
        <v>23</v>
      </c>
      <c r="O452" s="201" t="s">
        <v>1338</v>
      </c>
      <c r="Q452" s="312"/>
    </row>
    <row r="453" spans="9:17" ht="13.9" customHeight="1">
      <c r="I453" s="312"/>
      <c r="J453" s="271">
        <v>2</v>
      </c>
      <c r="K453" s="201" t="s">
        <v>1330</v>
      </c>
      <c r="M453" s="1117"/>
      <c r="N453" s="549"/>
      <c r="O453" s="2"/>
      <c r="Q453" s="312"/>
    </row>
    <row r="454" spans="9:17" ht="13.9" customHeight="1">
      <c r="I454" s="312"/>
      <c r="J454" s="271">
        <v>3</v>
      </c>
      <c r="K454" s="201" t="s">
        <v>1331</v>
      </c>
      <c r="M454" s="1117"/>
      <c r="N454" s="549"/>
      <c r="O454" s="2"/>
      <c r="Q454" s="312"/>
    </row>
    <row r="455" spans="9:17" ht="13.9" customHeight="1">
      <c r="I455" s="312"/>
      <c r="J455" s="271">
        <v>4</v>
      </c>
      <c r="K455" s="201" t="s">
        <v>1332</v>
      </c>
      <c r="L455" s="421"/>
      <c r="M455" s="1117"/>
      <c r="N455" s="549"/>
      <c r="O455" s="2"/>
      <c r="Q455" s="312"/>
    </row>
    <row r="456" spans="9:17" ht="13.9" customHeight="1">
      <c r="I456" s="312"/>
      <c r="J456" s="271">
        <v>5</v>
      </c>
      <c r="K456" s="201" t="s">
        <v>1333</v>
      </c>
      <c r="L456" s="421"/>
      <c r="M456" s="1117"/>
      <c r="N456" s="549"/>
      <c r="O456" s="2"/>
      <c r="Q456" s="312"/>
    </row>
    <row r="457" spans="9:17" ht="13.9" customHeight="1">
      <c r="I457" s="312"/>
      <c r="J457" s="271">
        <v>6</v>
      </c>
      <c r="K457" s="201" t="s">
        <v>1334</v>
      </c>
      <c r="L457" s="421"/>
      <c r="M457" s="1117"/>
      <c r="N457" s="549"/>
      <c r="O457" s="2"/>
      <c r="Q457" s="312"/>
    </row>
    <row r="458" spans="9:17" ht="13.9" customHeight="1">
      <c r="I458" s="312"/>
      <c r="J458" s="271">
        <v>7</v>
      </c>
      <c r="K458" s="201" t="s">
        <v>1335</v>
      </c>
      <c r="L458" s="421"/>
      <c r="M458" s="1117"/>
      <c r="N458" s="549"/>
      <c r="O458" s="2"/>
      <c r="Q458" s="312"/>
    </row>
    <row r="459" spans="9:17" ht="13.9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" customHeight="1">
      <c r="I460" s="312"/>
      <c r="J460" s="271">
        <v>9</v>
      </c>
      <c r="K460" s="201" t="s">
        <v>1336</v>
      </c>
      <c r="L460" s="421"/>
      <c r="M460" s="1117"/>
      <c r="N460" s="549"/>
      <c r="O460" s="2"/>
      <c r="Q460" s="312"/>
    </row>
    <row r="461" spans="9:17" ht="13.9" customHeight="1">
      <c r="I461" s="312"/>
      <c r="J461" s="271">
        <v>10</v>
      </c>
      <c r="K461" s="201" t="s">
        <v>1337</v>
      </c>
      <c r="L461" s="421"/>
      <c r="M461" s="1117"/>
      <c r="N461" s="549"/>
      <c r="O461" s="2"/>
      <c r="Q461" s="312"/>
    </row>
    <row r="462" spans="9:17" ht="13.9" customHeight="1">
      <c r="I462" s="312"/>
      <c r="J462" s="271">
        <v>11</v>
      </c>
      <c r="K462" s="201" t="s">
        <v>1338</v>
      </c>
      <c r="L462" s="421"/>
      <c r="M462" s="1117"/>
      <c r="N462" s="549"/>
      <c r="O462" s="2"/>
      <c r="Q462" s="312"/>
    </row>
    <row r="463" spans="9:17" ht="13.9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" customHeight="1">
      <c r="I469" s="312"/>
      <c r="J469" s="1122" t="s">
        <v>811</v>
      </c>
      <c r="K469" s="1123"/>
      <c r="L469" s="1556" t="s">
        <v>1304</v>
      </c>
      <c r="M469" s="1117"/>
      <c r="N469" s="1122" t="s">
        <v>811</v>
      </c>
      <c r="O469" s="1123"/>
      <c r="P469" s="1567" t="s">
        <v>1304</v>
      </c>
      <c r="Q469" s="312"/>
    </row>
    <row r="470" spans="9:17" ht="13.9" customHeight="1">
      <c r="I470" s="312"/>
      <c r="J470" t="s">
        <v>800</v>
      </c>
      <c r="L470" s="1556" t="s">
        <v>1305</v>
      </c>
      <c r="M470" s="1117"/>
      <c r="N470" t="s">
        <v>801</v>
      </c>
      <c r="P470" s="1567" t="s">
        <v>1305</v>
      </c>
      <c r="Q470" s="312"/>
    </row>
    <row r="471" spans="9:17" ht="13.9" customHeight="1">
      <c r="I471" s="312"/>
      <c r="J471" s="1151">
        <v>45816</v>
      </c>
      <c r="M471" s="1117"/>
      <c r="N471" s="1151">
        <v>45810</v>
      </c>
      <c r="Q471" s="312"/>
    </row>
    <row r="472" spans="9:17" ht="13.9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" customHeight="1">
      <c r="I473" s="312"/>
      <c r="J473" s="1127" t="s">
        <v>1025</v>
      </c>
      <c r="K473" t="s">
        <v>1220</v>
      </c>
      <c r="M473" s="1117"/>
      <c r="N473" s="1561" t="s">
        <v>836</v>
      </c>
      <c r="O473" t="s">
        <v>1220</v>
      </c>
      <c r="Q473" s="312"/>
    </row>
    <row r="474" spans="9:17" ht="13.9" customHeight="1">
      <c r="I474" s="312"/>
      <c r="M474" s="1117"/>
      <c r="Q474" s="312"/>
    </row>
    <row r="475" spans="9:17" ht="13.9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" customHeight="1">
      <c r="I476" s="312"/>
      <c r="J476" s="271">
        <v>1</v>
      </c>
      <c r="K476" s="201" t="s">
        <v>1306</v>
      </c>
      <c r="M476" s="1121"/>
      <c r="N476" s="271">
        <v>1</v>
      </c>
      <c r="O476" s="201" t="s">
        <v>1306</v>
      </c>
      <c r="Q476" s="312"/>
    </row>
    <row r="477" spans="9:17" ht="13.9" customHeight="1">
      <c r="I477" s="312"/>
      <c r="J477" s="271">
        <v>2</v>
      </c>
      <c r="K477" s="201" t="s">
        <v>1307</v>
      </c>
      <c r="M477" s="1121"/>
      <c r="N477" s="271">
        <v>2</v>
      </c>
      <c r="O477" s="201" t="s">
        <v>1307</v>
      </c>
      <c r="Q477" s="312"/>
    </row>
    <row r="478" spans="9:17" ht="13.9" customHeight="1">
      <c r="I478" s="312"/>
      <c r="J478" s="271">
        <v>3</v>
      </c>
      <c r="K478" s="201" t="s">
        <v>1308</v>
      </c>
      <c r="M478" s="1121"/>
      <c r="N478" s="271">
        <v>3</v>
      </c>
      <c r="O478" s="201" t="s">
        <v>1308</v>
      </c>
      <c r="Q478" s="312"/>
    </row>
    <row r="479" spans="9:17" ht="13.9" customHeight="1">
      <c r="I479" s="312"/>
      <c r="J479" s="271">
        <v>4</v>
      </c>
      <c r="K479" s="201" t="s">
        <v>1309</v>
      </c>
      <c r="L479" s="421"/>
      <c r="M479" s="1121"/>
      <c r="N479" s="271">
        <v>4</v>
      </c>
      <c r="O479" s="201" t="s">
        <v>1309</v>
      </c>
      <c r="Q479" s="312"/>
    </row>
    <row r="480" spans="9:17" ht="13.9" customHeight="1">
      <c r="I480" s="312"/>
      <c r="J480" s="271">
        <v>5</v>
      </c>
      <c r="K480" s="201" t="s">
        <v>1310</v>
      </c>
      <c r="L480" s="421"/>
      <c r="M480" s="1121"/>
      <c r="N480" s="271">
        <v>5</v>
      </c>
      <c r="O480" s="201" t="s">
        <v>1310</v>
      </c>
      <c r="Q480" s="312"/>
    </row>
    <row r="481" spans="9:17" ht="13.9" customHeight="1">
      <c r="I481" s="312"/>
      <c r="J481" s="271">
        <v>6</v>
      </c>
      <c r="K481" s="201" t="s">
        <v>1311</v>
      </c>
      <c r="L481" s="421"/>
      <c r="M481" s="1121"/>
      <c r="N481" s="271">
        <v>6</v>
      </c>
      <c r="O481" s="201" t="s">
        <v>1311</v>
      </c>
      <c r="Q481" s="312"/>
    </row>
    <row r="482" spans="9:17" ht="13.9" customHeight="1">
      <c r="I482" s="312"/>
      <c r="J482" s="271">
        <v>7</v>
      </c>
      <c r="K482" s="201" t="s">
        <v>1312</v>
      </c>
      <c r="L482" s="421"/>
      <c r="M482" s="1121"/>
      <c r="N482" s="271">
        <v>7</v>
      </c>
      <c r="O482" s="201" t="s">
        <v>1312</v>
      </c>
      <c r="Q482" s="312"/>
    </row>
    <row r="483" spans="9:17" ht="13.9" customHeight="1">
      <c r="I483" s="312"/>
      <c r="J483" s="271">
        <v>8</v>
      </c>
      <c r="K483" s="201" t="s">
        <v>1313</v>
      </c>
      <c r="L483" s="421"/>
      <c r="M483" s="1121"/>
      <c r="N483" s="271">
        <v>8</v>
      </c>
      <c r="O483" s="201" t="s">
        <v>1313</v>
      </c>
      <c r="Q483" s="312"/>
    </row>
    <row r="484" spans="9:17" ht="13.9" customHeight="1">
      <c r="I484" s="312"/>
      <c r="J484" s="271">
        <v>9</v>
      </c>
      <c r="K484" s="201" t="s">
        <v>1314</v>
      </c>
      <c r="L484" s="421"/>
      <c r="M484" s="1121"/>
      <c r="N484" s="271">
        <v>9</v>
      </c>
      <c r="O484" s="201" t="s">
        <v>1314</v>
      </c>
      <c r="Q484" s="312"/>
    </row>
    <row r="485" spans="9:17" ht="13.9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" customHeight="1">
      <c r="I492" s="312"/>
      <c r="J492" s="1122" t="s">
        <v>811</v>
      </c>
      <c r="K492" s="1123"/>
      <c r="L492" s="1556" t="s">
        <v>1304</v>
      </c>
      <c r="M492" s="1121"/>
      <c r="N492" s="1122" t="s">
        <v>811</v>
      </c>
      <c r="O492" s="1123"/>
      <c r="P492" s="1567" t="s">
        <v>1304</v>
      </c>
      <c r="Q492" s="312"/>
    </row>
    <row r="493" spans="9:17" ht="13.9" customHeight="1">
      <c r="I493" s="312"/>
      <c r="J493" t="s">
        <v>800</v>
      </c>
      <c r="L493" s="1556" t="s">
        <v>1305</v>
      </c>
      <c r="M493" s="1121"/>
      <c r="N493" t="s">
        <v>801</v>
      </c>
      <c r="P493" s="1567" t="s">
        <v>1305</v>
      </c>
      <c r="Q493" s="312"/>
    </row>
    <row r="494" spans="9:17" ht="13.9" customHeight="1">
      <c r="I494" s="312"/>
      <c r="J494" s="1151">
        <v>45816</v>
      </c>
      <c r="M494" s="1121"/>
      <c r="N494" s="1151">
        <v>45810</v>
      </c>
      <c r="Q494" s="312"/>
    </row>
    <row r="495" spans="9:17" ht="13.9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" customHeight="1">
      <c r="I496" s="312"/>
      <c r="J496" s="1127" t="s">
        <v>1025</v>
      </c>
      <c r="K496" t="s">
        <v>1220</v>
      </c>
      <c r="M496" s="1121"/>
      <c r="N496" s="1127" t="s">
        <v>805</v>
      </c>
      <c r="O496" t="s">
        <v>1220</v>
      </c>
      <c r="Q496" s="312"/>
    </row>
    <row r="497" spans="9:17" ht="13.9" customHeight="1">
      <c r="I497" s="312"/>
      <c r="M497" s="1121"/>
      <c r="Q497" s="312"/>
    </row>
    <row r="498" spans="9:17" ht="13.9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" customHeight="1">
      <c r="I499" s="312"/>
      <c r="J499" s="271">
        <v>1</v>
      </c>
      <c r="K499" s="201" t="s">
        <v>1329</v>
      </c>
      <c r="M499" s="1121"/>
      <c r="N499" s="271">
        <v>1</v>
      </c>
      <c r="O499" s="201" t="s">
        <v>1316</v>
      </c>
      <c r="Q499" s="312"/>
    </row>
    <row r="500" spans="9:17" ht="13.9" customHeight="1">
      <c r="I500" s="312"/>
      <c r="J500" s="271">
        <v>2</v>
      </c>
      <c r="K500" s="201" t="s">
        <v>1330</v>
      </c>
      <c r="M500" s="1121"/>
      <c r="N500" s="271">
        <v>2</v>
      </c>
      <c r="O500" s="201" t="s">
        <v>1349</v>
      </c>
      <c r="Q500" s="312"/>
    </row>
    <row r="501" spans="9:17" ht="13.9" customHeight="1">
      <c r="I501" s="312"/>
      <c r="J501" s="271">
        <v>3</v>
      </c>
      <c r="K501" s="201" t="s">
        <v>1331</v>
      </c>
      <c r="M501" s="1121"/>
      <c r="N501" s="271">
        <v>3</v>
      </c>
      <c r="O501" s="201" t="s">
        <v>1317</v>
      </c>
      <c r="Q501" s="312"/>
    </row>
    <row r="502" spans="9:17" ht="13.9" customHeight="1">
      <c r="I502" s="312"/>
      <c r="J502" s="271">
        <v>4</v>
      </c>
      <c r="K502" s="201" t="s">
        <v>1332</v>
      </c>
      <c r="L502" s="421"/>
      <c r="M502" s="1121"/>
      <c r="N502" s="271">
        <v>4</v>
      </c>
      <c r="O502" s="201" t="s">
        <v>1318</v>
      </c>
      <c r="Q502" s="312"/>
    </row>
    <row r="503" spans="9:17" ht="13.9" customHeight="1">
      <c r="I503" s="312"/>
      <c r="J503" s="271">
        <v>5</v>
      </c>
      <c r="K503" s="201" t="s">
        <v>1333</v>
      </c>
      <c r="L503" s="421"/>
      <c r="M503" s="1121"/>
      <c r="N503" s="271">
        <v>5</v>
      </c>
      <c r="O503" s="201" t="s">
        <v>1319</v>
      </c>
      <c r="Q503" s="312"/>
    </row>
    <row r="504" spans="9:17" ht="13.9" customHeight="1">
      <c r="I504" s="312"/>
      <c r="J504" s="271">
        <v>6</v>
      </c>
      <c r="K504" s="201" t="s">
        <v>1334</v>
      </c>
      <c r="L504" s="421"/>
      <c r="M504" s="1121"/>
      <c r="N504" s="271">
        <v>6</v>
      </c>
      <c r="O504" s="201" t="s">
        <v>1320</v>
      </c>
      <c r="Q504" s="312"/>
    </row>
    <row r="505" spans="9:17" ht="13.9" customHeight="1">
      <c r="I505" s="312"/>
      <c r="J505" s="271">
        <v>7</v>
      </c>
      <c r="K505" s="201" t="s">
        <v>1335</v>
      </c>
      <c r="L505" s="421"/>
      <c r="M505" s="1121"/>
      <c r="N505" s="271">
        <v>7</v>
      </c>
      <c r="O505" s="201" t="s">
        <v>1321</v>
      </c>
      <c r="Q505" s="312"/>
    </row>
    <row r="506" spans="9:17" ht="13.9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1322</v>
      </c>
      <c r="Q506" s="312"/>
    </row>
    <row r="507" spans="9:17" ht="13.9" customHeight="1">
      <c r="I507" s="312"/>
      <c r="J507" s="271">
        <v>9</v>
      </c>
      <c r="K507" s="201" t="s">
        <v>1336</v>
      </c>
      <c r="L507" s="421"/>
      <c r="M507" s="1121"/>
      <c r="N507" s="271">
        <v>9</v>
      </c>
      <c r="O507" s="201" t="s">
        <v>1323</v>
      </c>
      <c r="Q507" s="312"/>
    </row>
    <row r="508" spans="9:17" ht="13.9" customHeight="1">
      <c r="I508" s="312"/>
      <c r="J508" s="271">
        <v>10</v>
      </c>
      <c r="K508" s="201" t="s">
        <v>1337</v>
      </c>
      <c r="L508" s="421"/>
      <c r="M508" s="1121"/>
      <c r="N508" s="271">
        <v>10</v>
      </c>
      <c r="O508" s="201" t="s">
        <v>1324</v>
      </c>
      <c r="Q508" s="312"/>
    </row>
    <row r="509" spans="9:17" ht="13.9" customHeight="1">
      <c r="I509" s="312"/>
      <c r="J509" s="271">
        <v>11</v>
      </c>
      <c r="K509" s="201" t="s">
        <v>1338</v>
      </c>
      <c r="L509" s="421"/>
      <c r="M509" s="1121"/>
      <c r="N509" s="271">
        <v>11</v>
      </c>
      <c r="O509" s="201" t="s">
        <v>1325</v>
      </c>
      <c r="Q509" s="312"/>
    </row>
    <row r="510" spans="9:17" ht="13.9" customHeight="1">
      <c r="I510" s="312"/>
      <c r="J510" s="549"/>
      <c r="K510" s="2"/>
      <c r="L510" s="421"/>
      <c r="M510" s="1121"/>
      <c r="N510" s="271">
        <v>12</v>
      </c>
      <c r="O510" s="201" t="s">
        <v>1326</v>
      </c>
      <c r="Q510" s="312"/>
    </row>
    <row r="511" spans="9:17" ht="13.9" customHeight="1">
      <c r="I511" s="312"/>
      <c r="J511" s="549"/>
      <c r="K511" s="2"/>
      <c r="L511" s="421"/>
      <c r="M511" s="1121"/>
      <c r="N511" s="271">
        <v>13</v>
      </c>
      <c r="O511" s="201" t="s">
        <v>1327</v>
      </c>
      <c r="Q511" s="312"/>
    </row>
    <row r="512" spans="9:17" ht="13.9" customHeight="1">
      <c r="I512" s="312"/>
      <c r="J512" s="549"/>
      <c r="K512" s="2"/>
      <c r="L512" s="421"/>
      <c r="M512" s="1121"/>
      <c r="N512" s="271">
        <v>14</v>
      </c>
      <c r="O512" s="201" t="s">
        <v>1329</v>
      </c>
      <c r="Q512" s="312"/>
    </row>
    <row r="513" spans="9:17" ht="13.9" customHeight="1">
      <c r="I513" s="312"/>
      <c r="J513" s="549"/>
      <c r="K513" s="2"/>
      <c r="L513" s="421"/>
      <c r="M513" s="1121"/>
      <c r="N513" s="271">
        <v>15</v>
      </c>
      <c r="O513" s="201" t="s">
        <v>1330</v>
      </c>
      <c r="Q513" s="312"/>
    </row>
    <row r="514" spans="9:17" ht="13.9" customHeight="1">
      <c r="I514" s="312"/>
      <c r="J514" s="549"/>
      <c r="K514" s="2"/>
      <c r="L514" s="421"/>
      <c r="M514" s="1121"/>
      <c r="N514" s="271">
        <v>16</v>
      </c>
      <c r="O514" s="201" t="s">
        <v>1331</v>
      </c>
      <c r="Q514" s="312"/>
    </row>
    <row r="515" spans="9:17" ht="13.9" customHeight="1">
      <c r="I515" s="312"/>
      <c r="J515" s="549"/>
      <c r="K515" s="2"/>
      <c r="L515" s="421"/>
      <c r="M515" s="1121"/>
      <c r="N515" s="271">
        <v>17</v>
      </c>
      <c r="O515" s="201" t="s">
        <v>1332</v>
      </c>
      <c r="Q515" s="312"/>
    </row>
    <row r="516" spans="9:17" ht="13.9" customHeight="1">
      <c r="I516" s="312"/>
      <c r="J516" s="1122" t="s">
        <v>811</v>
      </c>
      <c r="K516" s="1123"/>
      <c r="L516" s="1556" t="s">
        <v>1304</v>
      </c>
      <c r="M516" s="1121"/>
      <c r="N516" s="271">
        <v>18</v>
      </c>
      <c r="O516" s="201" t="s">
        <v>1333</v>
      </c>
      <c r="Q516" s="312"/>
    </row>
    <row r="517" spans="9:17" ht="13.9" customHeight="1">
      <c r="I517" s="312"/>
      <c r="J517" t="s">
        <v>800</v>
      </c>
      <c r="L517" s="1556" t="s">
        <v>1305</v>
      </c>
      <c r="M517" s="1121"/>
      <c r="N517" s="271">
        <v>19</v>
      </c>
      <c r="O517" s="201" t="s">
        <v>1334</v>
      </c>
      <c r="Q517" s="312"/>
    </row>
    <row r="518" spans="9:17" ht="13.9" customHeight="1">
      <c r="I518" s="312"/>
      <c r="J518" s="1151">
        <v>45816</v>
      </c>
      <c r="M518" s="1121"/>
      <c r="N518" s="271">
        <v>20</v>
      </c>
      <c r="O518" s="201" t="s">
        <v>1335</v>
      </c>
      <c r="Q518" s="312"/>
    </row>
    <row r="519" spans="9:17" ht="13.9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" customHeight="1">
      <c r="I520" s="312"/>
      <c r="J520" s="1127" t="s">
        <v>1025</v>
      </c>
      <c r="K520" t="s">
        <v>1220</v>
      </c>
      <c r="M520" s="1121"/>
      <c r="N520" s="271">
        <v>22</v>
      </c>
      <c r="O520" s="201" t="s">
        <v>1336</v>
      </c>
      <c r="Q520" s="312"/>
    </row>
    <row r="521" spans="9:17" ht="13.9" customHeight="1">
      <c r="I521" s="312"/>
      <c r="M521" s="1121"/>
      <c r="N521" s="271">
        <v>23</v>
      </c>
      <c r="O521" s="201" t="s">
        <v>1337</v>
      </c>
      <c r="Q521" s="312"/>
    </row>
    <row r="522" spans="9:17" ht="13.9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1338</v>
      </c>
      <c r="Q522" s="312"/>
    </row>
    <row r="523" spans="9:17" ht="13.9" customHeight="1">
      <c r="I523" s="312"/>
      <c r="J523" s="271">
        <v>1</v>
      </c>
      <c r="K523" s="201" t="s">
        <v>1316</v>
      </c>
      <c r="M523" s="1121"/>
      <c r="N523" s="549"/>
      <c r="O523" s="2"/>
      <c r="Q523" s="312"/>
    </row>
    <row r="524" spans="9:17" ht="13.9" customHeight="1">
      <c r="I524" s="312"/>
      <c r="J524" s="271">
        <v>2</v>
      </c>
      <c r="K524" s="201" t="s">
        <v>1317</v>
      </c>
      <c r="M524" s="1121"/>
      <c r="N524" s="549"/>
      <c r="O524" s="2"/>
      <c r="Q524" s="312"/>
    </row>
    <row r="525" spans="9:17" ht="13.9" customHeight="1">
      <c r="I525" s="312"/>
      <c r="J525" s="271">
        <v>3</v>
      </c>
      <c r="K525" s="201" t="s">
        <v>1318</v>
      </c>
      <c r="M525" s="1121"/>
      <c r="N525" s="549"/>
      <c r="O525" s="2"/>
      <c r="Q525" s="312"/>
    </row>
    <row r="526" spans="9:17" ht="13.9" customHeight="1">
      <c r="I526" s="312"/>
      <c r="J526" s="271">
        <v>4</v>
      </c>
      <c r="K526" s="201" t="s">
        <v>1319</v>
      </c>
      <c r="L526" s="421"/>
      <c r="M526" s="1121"/>
      <c r="N526" s="549"/>
      <c r="O526" s="2"/>
      <c r="Q526" s="312"/>
    </row>
    <row r="527" spans="9:17" ht="13.9" customHeight="1">
      <c r="I527" s="312"/>
      <c r="J527" s="271">
        <v>5</v>
      </c>
      <c r="K527" s="201" t="s">
        <v>1320</v>
      </c>
      <c r="L527" s="421"/>
      <c r="M527" s="1121"/>
      <c r="N527" s="549"/>
      <c r="O527" s="2"/>
      <c r="Q527" s="312"/>
    </row>
    <row r="528" spans="9:17" ht="13.9" customHeight="1">
      <c r="I528" s="312"/>
      <c r="J528" s="271">
        <v>6</v>
      </c>
      <c r="K528" s="201" t="s">
        <v>1321</v>
      </c>
      <c r="L528" s="421"/>
      <c r="M528" s="1121"/>
      <c r="N528" s="549"/>
      <c r="O528" s="2"/>
      <c r="Q528" s="312"/>
    </row>
    <row r="529" spans="9:17" ht="13.9" customHeight="1">
      <c r="I529" s="312"/>
      <c r="J529" s="271">
        <v>7</v>
      </c>
      <c r="K529" s="201" t="s">
        <v>1322</v>
      </c>
      <c r="L529" s="421"/>
      <c r="M529" s="1121"/>
      <c r="N529" s="549"/>
      <c r="O529" s="2"/>
      <c r="Q529" s="312"/>
    </row>
    <row r="530" spans="9:17" ht="13.9" customHeight="1">
      <c r="I530" s="312"/>
      <c r="J530" s="271">
        <v>8</v>
      </c>
      <c r="K530" s="201" t="s">
        <v>1323</v>
      </c>
      <c r="L530" s="421"/>
      <c r="M530" s="1121"/>
      <c r="N530" s="549"/>
      <c r="O530" s="2"/>
      <c r="Q530" s="312"/>
    </row>
    <row r="531" spans="9:17" ht="13.9" customHeight="1">
      <c r="I531" s="312"/>
      <c r="J531" s="271">
        <v>9</v>
      </c>
      <c r="K531" s="201" t="s">
        <v>1324</v>
      </c>
      <c r="L531" s="421"/>
      <c r="M531" s="1121"/>
      <c r="N531" s="549"/>
      <c r="O531" s="2"/>
      <c r="Q531" s="312"/>
    </row>
    <row r="532" spans="9:17" ht="13.9" customHeight="1">
      <c r="I532" s="312"/>
      <c r="J532" s="271">
        <v>10</v>
      </c>
      <c r="K532" s="201" t="s">
        <v>1325</v>
      </c>
      <c r="L532" s="421"/>
      <c r="M532" s="1121"/>
      <c r="N532" s="549"/>
      <c r="O532" s="2"/>
      <c r="Q532" s="312"/>
    </row>
    <row r="533" spans="9:17" ht="13.9" customHeight="1">
      <c r="I533" s="312"/>
      <c r="J533" s="271">
        <v>11</v>
      </c>
      <c r="K533" s="201" t="s">
        <v>1326</v>
      </c>
      <c r="L533" s="421"/>
      <c r="M533" s="1121"/>
      <c r="N533" s="549"/>
      <c r="O533" s="2"/>
      <c r="Q533" s="312"/>
    </row>
    <row r="534" spans="9:17" ht="13.9" customHeight="1">
      <c r="I534" s="312"/>
      <c r="J534" s="271">
        <v>12</v>
      </c>
      <c r="K534" s="201" t="s">
        <v>1327</v>
      </c>
      <c r="L534" s="421"/>
      <c r="M534" s="1121"/>
      <c r="N534" s="549"/>
      <c r="O534" s="2"/>
      <c r="Q534" s="312"/>
    </row>
    <row r="535" spans="9:17" ht="13.9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" customHeight="1">
      <c r="I539" s="312"/>
      <c r="J539" s="1122" t="s">
        <v>1340</v>
      </c>
      <c r="K539" s="1123"/>
      <c r="L539" s="1556" t="s">
        <v>1341</v>
      </c>
      <c r="M539" s="1121"/>
      <c r="N539" s="1122" t="s">
        <v>1340</v>
      </c>
      <c r="O539" s="1123"/>
      <c r="P539" s="1567" t="s">
        <v>1341</v>
      </c>
      <c r="Q539" s="312"/>
    </row>
    <row r="540" spans="9:17" ht="13.9" customHeight="1">
      <c r="I540" s="312"/>
      <c r="J540" t="s">
        <v>800</v>
      </c>
      <c r="L540" s="1556" t="s">
        <v>767</v>
      </c>
      <c r="M540" s="1121"/>
      <c r="N540" t="s">
        <v>801</v>
      </c>
      <c r="P540" s="1567" t="s">
        <v>767</v>
      </c>
      <c r="Q540" s="312"/>
    </row>
    <row r="541" spans="9:17" ht="13.9" customHeight="1">
      <c r="I541" s="312"/>
      <c r="J541" s="1151">
        <v>45816</v>
      </c>
      <c r="M541" s="1121"/>
      <c r="N541" s="1151">
        <v>45821</v>
      </c>
      <c r="Q541" s="312"/>
    </row>
    <row r="542" spans="9:17" ht="13.9" customHeight="1">
      <c r="I542" s="312"/>
      <c r="J542" s="1127" t="s">
        <v>1342</v>
      </c>
      <c r="K542" t="s">
        <v>803</v>
      </c>
      <c r="M542" s="1121"/>
      <c r="N542" s="1127" t="s">
        <v>1342</v>
      </c>
      <c r="O542" t="s">
        <v>803</v>
      </c>
      <c r="Q542" s="312"/>
    </row>
    <row r="543" spans="9:17" ht="13.9" customHeight="1">
      <c r="I543" s="312"/>
      <c r="J543" s="1127" t="s">
        <v>804</v>
      </c>
      <c r="K543" t="s">
        <v>1220</v>
      </c>
      <c r="M543" s="1121"/>
      <c r="N543" s="1127" t="s">
        <v>1358</v>
      </c>
      <c r="O543" t="s">
        <v>1220</v>
      </c>
      <c r="Q543" s="312"/>
    </row>
    <row r="544" spans="9:17" ht="13.9" customHeight="1">
      <c r="I544" s="312"/>
      <c r="M544" s="1121"/>
      <c r="Q544" s="312"/>
    </row>
    <row r="545" spans="9:17" ht="13.9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" customHeight="1">
      <c r="I546" s="312"/>
      <c r="J546" s="271">
        <v>1</v>
      </c>
      <c r="K546" s="201" t="s">
        <v>1343</v>
      </c>
      <c r="M546" s="1121"/>
      <c r="N546" s="271">
        <v>1</v>
      </c>
      <c r="O546" s="201" t="s">
        <v>1343</v>
      </c>
      <c r="Q546" s="312"/>
    </row>
    <row r="547" spans="9:17" ht="13.9" customHeight="1">
      <c r="I547" s="312"/>
      <c r="J547" s="271">
        <v>2</v>
      </c>
      <c r="K547" s="201" t="s">
        <v>1344</v>
      </c>
      <c r="M547" s="1121"/>
      <c r="N547" s="271">
        <v>2</v>
      </c>
      <c r="O547" s="201" t="s">
        <v>1344</v>
      </c>
      <c r="Q547" s="312"/>
    </row>
    <row r="548" spans="9:17" ht="13.9" customHeight="1">
      <c r="I548" s="312"/>
      <c r="J548" s="271">
        <v>3</v>
      </c>
      <c r="K548" s="201" t="s">
        <v>1345</v>
      </c>
      <c r="M548" s="1121"/>
      <c r="N548" s="757"/>
      <c r="O548" s="331"/>
      <c r="Q548" s="312"/>
    </row>
    <row r="549" spans="9:17" ht="13.9" customHeight="1">
      <c r="I549" s="312"/>
      <c r="J549" s="271">
        <v>4</v>
      </c>
      <c r="K549" s="201" t="s">
        <v>1346</v>
      </c>
      <c r="L549" s="421"/>
      <c r="M549" s="1121"/>
      <c r="N549" s="549"/>
      <c r="O549" s="2"/>
      <c r="Q549" s="312"/>
    </row>
    <row r="550" spans="9:17" ht="13.9" customHeight="1">
      <c r="I550" s="312"/>
      <c r="J550" s="271">
        <v>5</v>
      </c>
      <c r="K550" s="201" t="s">
        <v>1347</v>
      </c>
      <c r="L550" s="421"/>
      <c r="M550" s="1121"/>
      <c r="N550" s="549"/>
      <c r="O550" s="2"/>
      <c r="Q550" s="312"/>
    </row>
    <row r="551" spans="9:17" ht="13.9" customHeight="1">
      <c r="I551" s="312"/>
      <c r="J551" s="271">
        <v>6</v>
      </c>
      <c r="K551" s="201" t="s">
        <v>1348</v>
      </c>
      <c r="L551" s="421"/>
      <c r="M551" s="1121"/>
      <c r="N551" s="549"/>
      <c r="O551" s="2"/>
      <c r="Q551" s="312"/>
    </row>
    <row r="552" spans="9:17" ht="13.9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" customHeight="1">
      <c r="I553" s="312"/>
      <c r="J553" s="549"/>
      <c r="K553" s="2"/>
      <c r="L553" s="421"/>
      <c r="M553" s="1121"/>
      <c r="N553" s="1122" t="s">
        <v>1340</v>
      </c>
      <c r="O553" s="1123"/>
      <c r="P553" s="1567" t="s">
        <v>1341</v>
      </c>
      <c r="Q553" s="312"/>
    </row>
    <row r="554" spans="9:17" ht="13.9" customHeight="1">
      <c r="I554" s="312"/>
      <c r="J554" s="549"/>
      <c r="K554" s="2"/>
      <c r="L554" s="421"/>
      <c r="M554" s="1121"/>
      <c r="N554" t="s">
        <v>801</v>
      </c>
      <c r="P554" s="1567" t="s">
        <v>767</v>
      </c>
      <c r="Q554" s="312"/>
    </row>
    <row r="555" spans="9:17" ht="13.9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" customHeight="1">
      <c r="I556" s="312"/>
      <c r="J556" s="549"/>
      <c r="K556" s="2"/>
      <c r="L556" s="421"/>
      <c r="M556" s="1121"/>
      <c r="N556" s="1127" t="s">
        <v>1363</v>
      </c>
      <c r="O556" t="s">
        <v>803</v>
      </c>
      <c r="Q556" s="312"/>
    </row>
    <row r="557" spans="9:17" ht="13.9" customHeight="1">
      <c r="I557" s="312"/>
      <c r="J557" s="549"/>
      <c r="K557" s="2"/>
      <c r="L557" s="421"/>
      <c r="M557" s="1121"/>
      <c r="N557" s="1127" t="s">
        <v>1358</v>
      </c>
      <c r="O557" t="s">
        <v>1220</v>
      </c>
      <c r="Q557" s="312"/>
    </row>
    <row r="558" spans="9:17" ht="13.9" customHeight="1">
      <c r="I558" s="312"/>
      <c r="J558" s="549"/>
      <c r="K558" s="2"/>
      <c r="L558" s="421"/>
      <c r="M558" s="1121"/>
      <c r="Q558" s="312"/>
    </row>
    <row r="559" spans="9:17" ht="13.9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" customHeight="1">
      <c r="I560" s="312"/>
      <c r="J560" s="549"/>
      <c r="K560" s="2"/>
      <c r="L560" s="421"/>
      <c r="M560" s="1121"/>
      <c r="N560" s="271">
        <v>1</v>
      </c>
      <c r="O560" s="201" t="s">
        <v>1345</v>
      </c>
      <c r="Q560" s="312"/>
    </row>
    <row r="561" spans="9:17" ht="13.9" customHeight="1">
      <c r="I561" s="312"/>
      <c r="J561" s="549"/>
      <c r="K561" s="2"/>
      <c r="L561" s="421"/>
      <c r="M561" s="1121"/>
      <c r="N561" s="271">
        <v>2</v>
      </c>
      <c r="O561" s="201" t="s">
        <v>1346</v>
      </c>
      <c r="Q561" s="312"/>
    </row>
    <row r="562" spans="9:17" ht="13.9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" customHeight="1">
      <c r="I567" s="312"/>
      <c r="J567" s="549"/>
      <c r="K567" s="2"/>
      <c r="L567" s="421"/>
      <c r="M567" s="1121"/>
      <c r="N567" s="1122" t="s">
        <v>1340</v>
      </c>
      <c r="O567" s="1123"/>
      <c r="P567" s="1567" t="s">
        <v>1341</v>
      </c>
      <c r="Q567" s="312"/>
    </row>
    <row r="568" spans="9:17" ht="13.9" customHeight="1">
      <c r="I568" s="312"/>
      <c r="J568" s="549"/>
      <c r="K568" s="2"/>
      <c r="L568" s="421"/>
      <c r="M568" s="1121"/>
      <c r="N568" t="s">
        <v>801</v>
      </c>
      <c r="P568" s="1567" t="s">
        <v>767</v>
      </c>
      <c r="Q568" s="312"/>
    </row>
    <row r="569" spans="9:17" ht="13.9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" customHeight="1">
      <c r="I570" s="312"/>
      <c r="J570" s="549"/>
      <c r="K570" s="2"/>
      <c r="L570" s="421"/>
      <c r="M570" s="1121"/>
      <c r="N570" s="1127" t="s">
        <v>1364</v>
      </c>
      <c r="O570" t="s">
        <v>803</v>
      </c>
      <c r="Q570" s="312"/>
    </row>
    <row r="571" spans="9:17" ht="13.9" customHeight="1">
      <c r="I571" s="312"/>
      <c r="J571" s="549"/>
      <c r="K571" s="2"/>
      <c r="L571" s="421"/>
      <c r="M571" s="1121"/>
      <c r="N571" s="1127" t="s">
        <v>1358</v>
      </c>
      <c r="O571" t="s">
        <v>1220</v>
      </c>
      <c r="Q571" s="312"/>
    </row>
    <row r="572" spans="9:17" ht="13.9" customHeight="1">
      <c r="I572" s="312"/>
      <c r="J572" s="549"/>
      <c r="K572" s="2"/>
      <c r="L572" s="421"/>
      <c r="M572" s="1121"/>
      <c r="Q572" s="312"/>
    </row>
    <row r="573" spans="9:17" ht="13.9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" customHeight="1">
      <c r="I574" s="312"/>
      <c r="J574" s="549"/>
      <c r="K574" s="2"/>
      <c r="L574" s="421"/>
      <c r="M574" s="1121"/>
      <c r="N574" s="271">
        <v>1</v>
      </c>
      <c r="O574" s="201" t="s">
        <v>1347</v>
      </c>
      <c r="Q574" s="312"/>
    </row>
    <row r="575" spans="9:17" ht="13.9" customHeight="1">
      <c r="I575" s="312"/>
      <c r="J575" s="549"/>
      <c r="K575" s="2"/>
      <c r="L575" s="421"/>
      <c r="M575" s="1121"/>
      <c r="N575" s="271">
        <v>2</v>
      </c>
      <c r="O575" s="201" t="s">
        <v>1348</v>
      </c>
      <c r="Q575" s="312"/>
    </row>
    <row r="576" spans="9:17" ht="13.9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" customHeight="1">
      <c r="I579" s="312"/>
      <c r="J579" s="1122" t="s">
        <v>1350</v>
      </c>
      <c r="K579" s="1123"/>
      <c r="L579" s="1556" t="s">
        <v>1351</v>
      </c>
      <c r="M579" s="1121"/>
      <c r="N579" s="1122" t="s">
        <v>1350</v>
      </c>
      <c r="O579" s="1123"/>
      <c r="P579" s="1567" t="s">
        <v>1351</v>
      </c>
      <c r="Q579" s="312"/>
    </row>
    <row r="580" spans="9:17" ht="13.9" customHeight="1">
      <c r="I580" s="312"/>
      <c r="J580" t="s">
        <v>800</v>
      </c>
      <c r="L580" s="1556" t="s">
        <v>1352</v>
      </c>
      <c r="M580" s="1121"/>
      <c r="N580" t="s">
        <v>801</v>
      </c>
      <c r="P580" s="1567" t="s">
        <v>1352</v>
      </c>
      <c r="Q580" s="312"/>
    </row>
    <row r="581" spans="9:17" ht="13.9" customHeight="1">
      <c r="I581" s="312"/>
      <c r="J581" s="1151">
        <v>45816</v>
      </c>
      <c r="M581" s="1121"/>
      <c r="N581" s="1151">
        <v>45810</v>
      </c>
      <c r="Q581" s="312"/>
    </row>
    <row r="582" spans="9:17" ht="13.9" customHeight="1">
      <c r="I582" s="312"/>
      <c r="J582" s="1127" t="s">
        <v>1342</v>
      </c>
      <c r="K582" t="s">
        <v>803</v>
      </c>
      <c r="M582" s="1121"/>
      <c r="N582" s="1127" t="s">
        <v>1365</v>
      </c>
      <c r="O582" t="s">
        <v>803</v>
      </c>
      <c r="Q582" s="312"/>
    </row>
    <row r="583" spans="9:17" ht="13.9" customHeight="1">
      <c r="I583" s="312"/>
      <c r="J583" s="1127" t="s">
        <v>804</v>
      </c>
      <c r="K583" t="s">
        <v>1220</v>
      </c>
      <c r="M583" s="1121"/>
      <c r="N583" s="1127" t="s">
        <v>1339</v>
      </c>
      <c r="O583" t="s">
        <v>1220</v>
      </c>
      <c r="Q583" s="312"/>
    </row>
    <row r="584" spans="9:17" ht="13.9" customHeight="1">
      <c r="I584" s="312"/>
      <c r="M584" s="1121"/>
      <c r="Q584" s="312"/>
    </row>
    <row r="585" spans="9:17" ht="13.9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" customHeight="1">
      <c r="I586" s="312"/>
      <c r="J586" s="271">
        <v>1</v>
      </c>
      <c r="K586" s="201" t="s">
        <v>1353</v>
      </c>
      <c r="M586" s="1121"/>
      <c r="N586" s="271">
        <v>1</v>
      </c>
      <c r="O586" s="201" t="s">
        <v>1353</v>
      </c>
      <c r="Q586" s="312"/>
    </row>
    <row r="587" spans="9:17" ht="13.9" customHeight="1">
      <c r="I587" s="312"/>
      <c r="J587" s="713">
        <v>2</v>
      </c>
      <c r="K587" s="712" t="s">
        <v>1354</v>
      </c>
      <c r="M587" s="1121"/>
      <c r="N587" s="713">
        <v>2</v>
      </c>
      <c r="O587" s="712" t="s">
        <v>1354</v>
      </c>
      <c r="Q587" s="312"/>
    </row>
    <row r="588" spans="9:17" ht="13.9" customHeight="1">
      <c r="I588" s="312"/>
      <c r="J588" s="757"/>
      <c r="K588" s="331"/>
      <c r="M588" s="1121"/>
      <c r="N588" s="757"/>
      <c r="O588" s="331"/>
      <c r="Q588" s="312"/>
    </row>
    <row r="589" spans="9:17" ht="13.9" customHeight="1">
      <c r="I589" s="312"/>
      <c r="J589" s="549"/>
      <c r="K589" s="2"/>
      <c r="M589" s="1121"/>
      <c r="N589" s="549"/>
      <c r="O589" s="2"/>
      <c r="Q589" s="312"/>
    </row>
    <row r="590" spans="9:17" ht="13.9" customHeight="1">
      <c r="I590" s="312"/>
      <c r="J590" s="549"/>
      <c r="K590" s="2"/>
      <c r="M590" s="1121"/>
      <c r="N590" s="549"/>
      <c r="O590" s="2"/>
      <c r="Q590" s="312"/>
    </row>
    <row r="591" spans="9:17" ht="13.9" customHeight="1">
      <c r="I591" s="312"/>
      <c r="J591" s="549"/>
      <c r="K591" s="2"/>
      <c r="M591" s="1121"/>
      <c r="N591" s="549"/>
      <c r="O591" s="2"/>
      <c r="Q591" s="312"/>
    </row>
    <row r="592" spans="9:17" ht="13.9" customHeight="1">
      <c r="I592" s="312"/>
      <c r="J592" s="549"/>
      <c r="K592" s="2"/>
      <c r="M592" s="1121"/>
      <c r="N592" s="549"/>
      <c r="O592" s="2"/>
      <c r="Q592" s="312"/>
    </row>
    <row r="593" spans="9:17" ht="13.9" customHeight="1">
      <c r="I593" s="312"/>
      <c r="J593" s="549"/>
      <c r="K593" s="2"/>
      <c r="M593" s="1121"/>
      <c r="N593" s="549"/>
      <c r="O593" s="2"/>
      <c r="Q593" s="312"/>
    </row>
    <row r="594" spans="9:17" ht="13.9" customHeight="1">
      <c r="I594" s="312"/>
      <c r="J594" s="549"/>
      <c r="K594" s="2"/>
      <c r="M594" s="1121"/>
      <c r="N594" s="549"/>
      <c r="O594" s="2"/>
      <c r="Q594" s="312"/>
    </row>
    <row r="595" spans="9:17" ht="13.9" customHeight="1">
      <c r="I595" s="312"/>
      <c r="J595" s="1122" t="s">
        <v>1355</v>
      </c>
      <c r="K595" s="1123"/>
      <c r="L595" s="1556" t="s">
        <v>1356</v>
      </c>
      <c r="M595" s="1121"/>
      <c r="N595" s="1122" t="s">
        <v>1355</v>
      </c>
      <c r="O595" s="1123"/>
      <c r="P595" s="1567" t="s">
        <v>1356</v>
      </c>
      <c r="Q595" s="312"/>
    </row>
    <row r="596" spans="9:17" ht="13.9" customHeight="1">
      <c r="I596" s="312"/>
      <c r="J596" t="s">
        <v>800</v>
      </c>
      <c r="L596" s="1556" t="s">
        <v>1357</v>
      </c>
      <c r="M596" s="1121"/>
      <c r="N596" t="s">
        <v>801</v>
      </c>
      <c r="P596" s="1567" t="s">
        <v>1357</v>
      </c>
      <c r="Q596" s="312"/>
    </row>
    <row r="597" spans="9:17" ht="13.9" customHeight="1">
      <c r="I597" s="312"/>
      <c r="J597" s="1151">
        <v>45816</v>
      </c>
      <c r="M597" s="1121"/>
      <c r="N597" s="1151">
        <v>45819</v>
      </c>
      <c r="Q597" s="312"/>
    </row>
    <row r="598" spans="9:17" ht="13.9" customHeight="1">
      <c r="I598" s="312"/>
      <c r="J598" s="1127" t="s">
        <v>1359</v>
      </c>
      <c r="K598" t="s">
        <v>803</v>
      </c>
      <c r="M598" s="1121"/>
      <c r="N598" s="1127" t="s">
        <v>1342</v>
      </c>
      <c r="O598" t="s">
        <v>803</v>
      </c>
      <c r="Q598" s="312"/>
    </row>
    <row r="599" spans="9:17" ht="13.9" customHeight="1">
      <c r="I599" s="312"/>
      <c r="J599" s="1127" t="s">
        <v>804</v>
      </c>
      <c r="K599" t="s">
        <v>1220</v>
      </c>
      <c r="M599" s="1121"/>
      <c r="N599" s="1127" t="s">
        <v>1339</v>
      </c>
      <c r="O599" t="s">
        <v>1220</v>
      </c>
      <c r="Q599" s="312"/>
    </row>
    <row r="600" spans="9:17" ht="13.9" customHeight="1">
      <c r="I600" s="312"/>
      <c r="M600" s="1121"/>
      <c r="Q600" s="312"/>
    </row>
    <row r="601" spans="9:17" ht="13.9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" customHeight="1">
      <c r="I602" s="312"/>
      <c r="J602" s="271">
        <v>1</v>
      </c>
      <c r="K602" s="543" t="s">
        <v>1360</v>
      </c>
      <c r="M602" s="1121"/>
      <c r="N602" s="271">
        <v>1</v>
      </c>
      <c r="O602" s="543" t="s">
        <v>1369</v>
      </c>
      <c r="Q602" s="312"/>
    </row>
    <row r="603" spans="9:17" ht="13.9" customHeight="1">
      <c r="I603" s="312"/>
      <c r="J603" s="271">
        <v>2</v>
      </c>
      <c r="K603" s="543" t="s">
        <v>1361</v>
      </c>
      <c r="M603" s="1121"/>
      <c r="N603" s="549"/>
      <c r="O603" s="2"/>
      <c r="Q603" s="312"/>
    </row>
    <row r="604" spans="9:17" ht="13.9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" customHeight="1">
      <c r="I605" s="312"/>
      <c r="J605" s="271">
        <v>4</v>
      </c>
      <c r="K605" s="543" t="s">
        <v>1362</v>
      </c>
      <c r="M605" s="1121"/>
      <c r="N605" s="549"/>
      <c r="O605" s="2"/>
      <c r="Q605" s="312"/>
    </row>
    <row r="606" spans="9:17" ht="13.9" customHeight="1">
      <c r="I606" s="312"/>
      <c r="J606" s="549"/>
      <c r="K606" s="2"/>
      <c r="M606" s="1121"/>
      <c r="N606" s="549"/>
      <c r="O606" s="2"/>
      <c r="Q606" s="312"/>
    </row>
    <row r="607" spans="9:17" ht="13.9" customHeight="1">
      <c r="I607" s="312"/>
      <c r="J607" s="549"/>
      <c r="K607" s="2"/>
      <c r="M607" s="1121"/>
      <c r="N607" s="549"/>
      <c r="O607" s="2"/>
      <c r="Q607" s="312"/>
    </row>
    <row r="608" spans="9:17" ht="13.9" customHeight="1">
      <c r="I608" s="312"/>
      <c r="J608" s="549"/>
      <c r="K608" s="2"/>
      <c r="M608" s="1121"/>
      <c r="N608" s="549"/>
      <c r="O608" s="2"/>
      <c r="Q608" s="312"/>
    </row>
    <row r="609" spans="9:17" ht="13.9" customHeight="1">
      <c r="I609" s="312"/>
      <c r="J609" s="549"/>
      <c r="K609" s="2"/>
      <c r="M609" s="1121"/>
      <c r="N609" s="1122" t="s">
        <v>1355</v>
      </c>
      <c r="O609" s="1123"/>
      <c r="P609" s="1567" t="s">
        <v>1356</v>
      </c>
      <c r="Q609" s="312"/>
    </row>
    <row r="610" spans="9:17" ht="13.9" customHeight="1">
      <c r="I610" s="312"/>
      <c r="J610" s="549"/>
      <c r="K610" s="2"/>
      <c r="M610" s="1121"/>
      <c r="N610" t="s">
        <v>801</v>
      </c>
      <c r="P610" s="1567" t="s">
        <v>1357</v>
      </c>
      <c r="Q610" s="312"/>
    </row>
    <row r="611" spans="9:17" ht="13.9" customHeight="1">
      <c r="I611" s="312"/>
      <c r="J611" s="549"/>
      <c r="K611" s="2"/>
      <c r="M611" s="1121"/>
      <c r="N611" s="1151">
        <v>45819</v>
      </c>
      <c r="Q611" s="312"/>
    </row>
    <row r="612" spans="9:17" ht="13.9" customHeight="1">
      <c r="I612" s="312"/>
      <c r="J612" s="549"/>
      <c r="K612" s="2"/>
      <c r="M612" s="1121"/>
      <c r="N612" s="1127" t="s">
        <v>1370</v>
      </c>
      <c r="O612" t="s">
        <v>803</v>
      </c>
      <c r="Q612" s="312"/>
    </row>
    <row r="613" spans="9:17" ht="13.9" customHeight="1">
      <c r="I613" s="312"/>
      <c r="J613" s="549"/>
      <c r="K613" s="2"/>
      <c r="M613" s="1121"/>
      <c r="N613" s="1127" t="s">
        <v>1339</v>
      </c>
      <c r="O613" t="s">
        <v>1220</v>
      </c>
      <c r="Q613" s="312"/>
    </row>
    <row r="614" spans="9:17" ht="13.9" customHeight="1">
      <c r="I614" s="312"/>
      <c r="J614" s="549"/>
      <c r="K614" s="2"/>
      <c r="M614" s="1121"/>
      <c r="Q614" s="312"/>
    </row>
    <row r="615" spans="9:17" ht="13.9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" customHeight="1">
      <c r="I617" s="312"/>
      <c r="J617" s="549"/>
      <c r="K617" s="2"/>
      <c r="M617" s="1121"/>
      <c r="N617" s="713">
        <v>2</v>
      </c>
      <c r="O617" s="543" t="s">
        <v>1362</v>
      </c>
      <c r="Q617" s="312"/>
    </row>
    <row r="618" spans="9:17" ht="13.9" customHeight="1">
      <c r="I618" s="312"/>
      <c r="J618" s="549"/>
      <c r="K618" s="2"/>
      <c r="M618" s="1121"/>
      <c r="N618" s="757"/>
      <c r="O618" s="331"/>
      <c r="Q618" s="312"/>
    </row>
    <row r="619" spans="9:17" ht="13.9" customHeight="1">
      <c r="I619" s="312"/>
      <c r="J619" s="549"/>
      <c r="K619" s="2"/>
      <c r="M619" s="1121"/>
      <c r="N619" s="549"/>
      <c r="O619" s="2"/>
      <c r="Q619" s="312"/>
    </row>
    <row r="620" spans="9:17" ht="13.9" customHeight="1">
      <c r="I620" s="312"/>
      <c r="J620" s="549"/>
      <c r="K620" s="2"/>
      <c r="M620" s="1121"/>
      <c r="N620" s="549"/>
      <c r="O620" s="2"/>
      <c r="Q620" s="312"/>
    </row>
    <row r="621" spans="9:17" ht="13.9" customHeight="1">
      <c r="I621" s="312"/>
      <c r="J621" s="549"/>
      <c r="K621" s="2"/>
      <c r="M621" s="1121"/>
      <c r="N621" s="549"/>
      <c r="O621" s="2"/>
      <c r="Q621" s="312"/>
    </row>
    <row r="622" spans="9:17" ht="13.9" customHeight="1">
      <c r="I622" s="312"/>
      <c r="J622" s="549"/>
      <c r="K622" s="2"/>
      <c r="M622" s="1121"/>
      <c r="N622" s="549"/>
      <c r="O622" s="2"/>
      <c r="Q622" s="312"/>
    </row>
    <row r="623" spans="9:17" ht="13.9" customHeight="1">
      <c r="I623" s="312"/>
      <c r="J623" s="549"/>
      <c r="K623" s="2"/>
      <c r="M623" s="1121"/>
      <c r="N623" s="1122" t="s">
        <v>1355</v>
      </c>
      <c r="O623" s="1123"/>
      <c r="P623" s="1567" t="s">
        <v>1356</v>
      </c>
      <c r="Q623" s="312"/>
    </row>
    <row r="624" spans="9:17" ht="13.9" customHeight="1">
      <c r="I624" s="312"/>
      <c r="J624" s="549"/>
      <c r="K624" s="2"/>
      <c r="M624" s="1121"/>
      <c r="N624" t="s">
        <v>801</v>
      </c>
      <c r="P624" s="1567" t="s">
        <v>1357</v>
      </c>
      <c r="Q624" s="312"/>
    </row>
    <row r="625" spans="9:17" ht="13.9" customHeight="1">
      <c r="I625" s="312"/>
      <c r="J625" s="549"/>
      <c r="K625" s="2"/>
      <c r="M625" s="1121"/>
      <c r="N625" s="1151">
        <v>45819</v>
      </c>
      <c r="Q625" s="312"/>
    </row>
    <row r="626" spans="9:17" ht="13.9" customHeight="1">
      <c r="I626" s="312"/>
      <c r="J626" s="549"/>
      <c r="K626" s="2"/>
      <c r="M626" s="1121"/>
      <c r="N626" s="1127" t="s">
        <v>1368</v>
      </c>
      <c r="O626" t="s">
        <v>803</v>
      </c>
      <c r="Q626" s="312"/>
    </row>
    <row r="627" spans="9:17" ht="13.9" customHeight="1">
      <c r="I627" s="312"/>
      <c r="J627" s="549"/>
      <c r="K627" s="2"/>
      <c r="M627" s="1121"/>
      <c r="N627" s="1127" t="s">
        <v>1339</v>
      </c>
      <c r="O627" t="s">
        <v>1220</v>
      </c>
      <c r="Q627" s="312"/>
    </row>
    <row r="628" spans="9:17" ht="13.9" customHeight="1">
      <c r="I628" s="312"/>
      <c r="J628" s="549"/>
      <c r="K628" s="2"/>
      <c r="M628" s="1121"/>
      <c r="Q628" s="312"/>
    </row>
    <row r="629" spans="9:17" ht="13.9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" customHeight="1">
      <c r="I630" s="312"/>
      <c r="J630" s="549"/>
      <c r="K630" s="2"/>
      <c r="M630" s="1121"/>
      <c r="N630" s="271">
        <v>1</v>
      </c>
      <c r="O630" s="543" t="s">
        <v>1360</v>
      </c>
      <c r="Q630" s="312"/>
    </row>
    <row r="631" spans="9:17" ht="13.9" customHeight="1">
      <c r="I631" s="312"/>
      <c r="J631" s="549"/>
      <c r="K631" s="2"/>
      <c r="M631" s="1121"/>
      <c r="N631" s="713">
        <v>2</v>
      </c>
      <c r="O631" s="543" t="s">
        <v>1361</v>
      </c>
      <c r="Q631" s="312"/>
    </row>
    <row r="632" spans="9:17" ht="13.9" customHeight="1">
      <c r="I632" s="312"/>
      <c r="J632" s="549"/>
      <c r="K632" s="2"/>
      <c r="M632" s="1121"/>
      <c r="N632" s="757"/>
      <c r="O632" s="331"/>
      <c r="Q632" s="312"/>
    </row>
    <row r="633" spans="9:17" ht="13.9" customHeight="1">
      <c r="I633" s="312"/>
      <c r="J633" s="549"/>
      <c r="K633" s="2"/>
      <c r="M633" s="1121"/>
      <c r="N633" s="549"/>
      <c r="O633" s="2"/>
      <c r="Q633" s="312"/>
    </row>
    <row r="634" spans="9:17" ht="13.9" customHeight="1">
      <c r="I634" s="312"/>
      <c r="J634" s="549"/>
      <c r="K634" s="2"/>
      <c r="M634" s="1121"/>
      <c r="N634" s="549"/>
      <c r="O634" s="2"/>
      <c r="Q634" s="312"/>
    </row>
    <row r="635" spans="9:17" ht="13.9" customHeight="1">
      <c r="I635" s="312"/>
      <c r="J635" s="549"/>
      <c r="K635" s="2"/>
      <c r="M635" s="1121"/>
      <c r="N635" s="549"/>
      <c r="O635" s="2"/>
      <c r="Q635" s="312"/>
    </row>
    <row r="636" spans="9:17" ht="13.9" customHeight="1">
      <c r="I636" s="312"/>
      <c r="J636" s="549"/>
      <c r="K636" s="2"/>
      <c r="M636" s="1121"/>
      <c r="N636" s="549"/>
      <c r="O636" s="2"/>
      <c r="Q636" s="312"/>
    </row>
    <row r="637" spans="9:17" ht="13.9" customHeight="1">
      <c r="I637" s="312"/>
      <c r="J637" s="1122" t="s">
        <v>1366</v>
      </c>
      <c r="K637" s="1123"/>
      <c r="L637" s="1556" t="s">
        <v>1367</v>
      </c>
      <c r="M637" s="1121"/>
      <c r="N637" s="1122" t="s">
        <v>1366</v>
      </c>
      <c r="O637" s="1123"/>
      <c r="P637" s="1567" t="s">
        <v>1367</v>
      </c>
      <c r="Q637" s="312"/>
    </row>
    <row r="638" spans="9:17" ht="13.9" customHeight="1">
      <c r="I638" s="312"/>
      <c r="J638" t="s">
        <v>800</v>
      </c>
      <c r="L638" s="1556" t="s">
        <v>718</v>
      </c>
      <c r="M638" s="1121"/>
      <c r="N638" t="s">
        <v>801</v>
      </c>
      <c r="P638" s="1567" t="s">
        <v>718</v>
      </c>
      <c r="Q638" s="312"/>
    </row>
    <row r="639" spans="9:17" ht="13.9" customHeight="1">
      <c r="I639" s="312"/>
      <c r="J639" s="1151">
        <v>45816</v>
      </c>
      <c r="M639" s="1121"/>
      <c r="N639" s="1151">
        <v>45820</v>
      </c>
      <c r="Q639" s="312"/>
    </row>
    <row r="640" spans="9:17" ht="13.9" customHeight="1">
      <c r="I640" s="312"/>
      <c r="J640" s="1127" t="s">
        <v>1368</v>
      </c>
      <c r="K640" t="s">
        <v>803</v>
      </c>
      <c r="M640" s="1121"/>
      <c r="N640" s="1127" t="s">
        <v>1370</v>
      </c>
      <c r="O640" t="s">
        <v>803</v>
      </c>
      <c r="Q640" s="312"/>
    </row>
    <row r="641" spans="9:17" ht="13.9" customHeight="1">
      <c r="I641" s="312"/>
      <c r="J641" s="1127" t="s">
        <v>804</v>
      </c>
      <c r="K641" t="s">
        <v>1220</v>
      </c>
      <c r="M641" s="1121"/>
      <c r="N641" s="1127" t="s">
        <v>1339</v>
      </c>
      <c r="O641" t="s">
        <v>1220</v>
      </c>
      <c r="Q641" s="312"/>
    </row>
    <row r="642" spans="9:17" ht="13.9" customHeight="1">
      <c r="I642" s="312"/>
      <c r="M642" s="1121"/>
      <c r="Q642" s="312"/>
    </row>
    <row r="643" spans="9:17" ht="13.9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" customHeight="1">
      <c r="I644" s="312"/>
      <c r="J644" s="271">
        <v>1</v>
      </c>
      <c r="K644" s="543" t="s">
        <v>1360</v>
      </c>
      <c r="M644" s="1121"/>
      <c r="N644" s="271">
        <v>1</v>
      </c>
      <c r="O644" s="543" t="s">
        <v>663</v>
      </c>
      <c r="Q644" s="312"/>
    </row>
    <row r="645" spans="9:17" ht="13.9" customHeight="1">
      <c r="I645" s="312"/>
      <c r="J645" s="271">
        <v>2</v>
      </c>
      <c r="K645" s="543" t="s">
        <v>1361</v>
      </c>
      <c r="M645" s="1121"/>
      <c r="N645" s="271">
        <v>2</v>
      </c>
      <c r="O645" s="543" t="s">
        <v>1362</v>
      </c>
      <c r="Q645" s="312"/>
    </row>
    <row r="646" spans="9:17" ht="13.9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" customHeight="1">
      <c r="I647" s="312"/>
      <c r="J647" s="271">
        <v>4</v>
      </c>
      <c r="K647" s="543" t="s">
        <v>1362</v>
      </c>
      <c r="M647" s="1121"/>
      <c r="N647" s="549"/>
      <c r="O647" s="2"/>
      <c r="Q647" s="312"/>
    </row>
    <row r="648" spans="9:17" ht="13.9" customHeight="1">
      <c r="I648" s="312"/>
      <c r="J648" s="549"/>
      <c r="K648" s="2"/>
      <c r="M648" s="1117"/>
      <c r="N648" s="549"/>
      <c r="O648" s="2"/>
      <c r="Q648" s="312"/>
    </row>
    <row r="649" spans="9:17" ht="13.9" customHeight="1">
      <c r="I649" s="312"/>
      <c r="J649" s="549"/>
      <c r="K649" s="2"/>
      <c r="M649" s="1117"/>
      <c r="N649" s="549"/>
      <c r="O649" s="2"/>
      <c r="Q649" s="312"/>
    </row>
    <row r="650" spans="9:17" ht="13.9" customHeight="1">
      <c r="I650" s="312"/>
      <c r="J650" s="549"/>
      <c r="K650" s="2"/>
      <c r="M650" s="1117"/>
      <c r="N650" s="549"/>
      <c r="O650" s="2"/>
      <c r="Q650" s="312"/>
    </row>
    <row r="651" spans="9:17" ht="13.9" customHeight="1">
      <c r="I651" s="312"/>
      <c r="J651" s="549"/>
      <c r="K651" s="2"/>
      <c r="M651" s="1121"/>
      <c r="N651" s="549"/>
      <c r="O651" s="2"/>
      <c r="Q651" s="312"/>
    </row>
    <row r="652" spans="9:17" ht="13.9" customHeight="1">
      <c r="I652" s="312"/>
      <c r="J652" s="549"/>
      <c r="K652" s="2"/>
      <c r="M652" s="1121"/>
      <c r="N652" s="549"/>
      <c r="O652" s="2"/>
      <c r="Q652" s="312"/>
    </row>
    <row r="653" spans="9:17" ht="13.9" customHeight="1">
      <c r="I653" s="312"/>
      <c r="J653" s="549"/>
      <c r="K653" s="2"/>
      <c r="M653" s="1121"/>
      <c r="N653" s="1122" t="s">
        <v>1366</v>
      </c>
      <c r="O653" s="1123"/>
      <c r="P653" s="1567" t="s">
        <v>1367</v>
      </c>
      <c r="Q653" s="312"/>
    </row>
    <row r="654" spans="9:17" ht="13.9" customHeight="1">
      <c r="I654" s="312"/>
      <c r="J654" s="549"/>
      <c r="K654" s="2"/>
      <c r="M654" s="1121"/>
      <c r="N654" t="s">
        <v>801</v>
      </c>
      <c r="P654" s="1567" t="s">
        <v>718</v>
      </c>
      <c r="Q654" s="312"/>
    </row>
    <row r="655" spans="9:17" ht="13.9" customHeight="1">
      <c r="I655" s="312"/>
      <c r="J655" s="549"/>
      <c r="K655" s="2"/>
      <c r="M655" s="1121"/>
      <c r="N655" s="1151">
        <v>45820</v>
      </c>
      <c r="Q655" s="312"/>
    </row>
    <row r="656" spans="9:17" ht="13.9" customHeight="1">
      <c r="I656" s="312"/>
      <c r="J656" s="549"/>
      <c r="K656" s="2"/>
      <c r="M656" s="1121"/>
      <c r="N656" s="1127" t="s">
        <v>1368</v>
      </c>
      <c r="O656" t="s">
        <v>803</v>
      </c>
      <c r="Q656" s="312"/>
    </row>
    <row r="657" spans="9:17" ht="13.9" customHeight="1">
      <c r="I657" s="312"/>
      <c r="J657" s="549"/>
      <c r="K657" s="2"/>
      <c r="M657" s="1121"/>
      <c r="N657" s="1127" t="s">
        <v>1339</v>
      </c>
      <c r="O657" t="s">
        <v>1220</v>
      </c>
      <c r="Q657" s="312"/>
    </row>
    <row r="658" spans="9:17" ht="13.9" customHeight="1">
      <c r="I658" s="312"/>
      <c r="J658" s="549"/>
      <c r="K658" s="2"/>
      <c r="M658" s="1121"/>
      <c r="Q658" s="312"/>
    </row>
    <row r="659" spans="9:17" ht="13.9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" customHeight="1">
      <c r="I660" s="312"/>
      <c r="J660" s="549"/>
      <c r="K660" s="2"/>
      <c r="M660" s="1121"/>
      <c r="N660" s="271">
        <v>1</v>
      </c>
      <c r="O660" s="543" t="s">
        <v>1360</v>
      </c>
      <c r="Q660" s="312"/>
    </row>
    <row r="661" spans="9:17" ht="13.9" customHeight="1">
      <c r="I661" s="312"/>
      <c r="J661" s="549"/>
      <c r="K661" s="2"/>
      <c r="M661" s="1121"/>
      <c r="N661" s="271">
        <v>2</v>
      </c>
      <c r="O661" s="543" t="s">
        <v>1361</v>
      </c>
      <c r="Q661" s="312"/>
    </row>
    <row r="662" spans="9:17" ht="13.9" customHeight="1">
      <c r="I662" s="312"/>
      <c r="J662" s="549"/>
      <c r="K662" s="2"/>
      <c r="M662" s="1121"/>
      <c r="N662" s="549"/>
      <c r="O662" s="2"/>
      <c r="Q662" s="312"/>
    </row>
    <row r="663" spans="9:17" ht="13.9" customHeight="1">
      <c r="I663" s="312"/>
      <c r="J663" s="549"/>
      <c r="K663" s="2"/>
      <c r="M663" s="1121"/>
      <c r="N663" s="549"/>
      <c r="O663" s="2"/>
      <c r="Q663" s="312"/>
    </row>
    <row r="664" spans="9:17" ht="13.9" customHeight="1">
      <c r="I664" s="312"/>
      <c r="J664" s="549"/>
      <c r="K664" s="2"/>
      <c r="M664" s="1121"/>
      <c r="N664" s="549"/>
      <c r="O664" s="2"/>
      <c r="Q664" s="312"/>
    </row>
    <row r="665" spans="9:17" ht="13.9" customHeight="1">
      <c r="I665" s="312"/>
      <c r="J665" s="549"/>
      <c r="K665" s="2"/>
      <c r="M665" s="1121"/>
      <c r="N665" s="549"/>
      <c r="O665" s="2"/>
      <c r="Q665" s="312"/>
    </row>
    <row r="666" spans="9:17" ht="13.9" customHeight="1">
      <c r="I666" s="312"/>
      <c r="J666" s="1122" t="s">
        <v>1006</v>
      </c>
      <c r="K666" s="1123"/>
      <c r="L666" s="1556" t="s">
        <v>144</v>
      </c>
      <c r="M666" s="1121"/>
      <c r="N666" s="1122" t="s">
        <v>1006</v>
      </c>
      <c r="O666" s="1123"/>
      <c r="P666" s="1567" t="s">
        <v>144</v>
      </c>
      <c r="Q666" s="312"/>
    </row>
    <row r="667" spans="9:17" ht="13.9" customHeight="1">
      <c r="I667" s="312"/>
      <c r="J667" t="s">
        <v>800</v>
      </c>
      <c r="L667" s="1569"/>
      <c r="M667" s="1121"/>
      <c r="N667" t="s">
        <v>801</v>
      </c>
      <c r="P667" s="1570"/>
      <c r="Q667" s="312"/>
    </row>
    <row r="668" spans="9:17" ht="13.9" customHeight="1">
      <c r="I668" s="312"/>
      <c r="J668" s="1151">
        <v>45816</v>
      </c>
      <c r="M668" s="1121"/>
      <c r="N668" s="1151">
        <v>45822</v>
      </c>
      <c r="Q668" s="312"/>
    </row>
    <row r="669" spans="9:17" ht="13.9" customHeight="1">
      <c r="I669" s="312"/>
      <c r="J669" s="1127" t="s">
        <v>1371</v>
      </c>
      <c r="K669" t="s">
        <v>803</v>
      </c>
      <c r="M669" s="1121"/>
      <c r="N669" s="1127" t="s">
        <v>1342</v>
      </c>
      <c r="O669" t="s">
        <v>803</v>
      </c>
      <c r="Q669" s="312"/>
    </row>
    <row r="670" spans="9:17" ht="13.9" customHeight="1">
      <c r="I670" s="312"/>
      <c r="J670" s="1127" t="s">
        <v>804</v>
      </c>
      <c r="K670" t="s">
        <v>1220</v>
      </c>
      <c r="M670" s="1121"/>
      <c r="N670" s="1127" t="s">
        <v>1393</v>
      </c>
      <c r="O670" t="s">
        <v>1236</v>
      </c>
      <c r="Q670" s="312"/>
    </row>
    <row r="671" spans="9:17" ht="13.9" customHeight="1">
      <c r="I671" s="312"/>
      <c r="M671" s="1121"/>
      <c r="Q671" s="312"/>
    </row>
    <row r="672" spans="9:17" ht="13.9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" customHeight="1">
      <c r="I673" s="312"/>
      <c r="J673" s="271">
        <v>1</v>
      </c>
      <c r="K673" s="340" t="s">
        <v>1372</v>
      </c>
      <c r="M673" s="1121"/>
      <c r="N673" s="271">
        <v>1</v>
      </c>
      <c r="O673" s="340" t="s">
        <v>1492</v>
      </c>
      <c r="Q673" s="312"/>
    </row>
    <row r="674" spans="9:17" ht="13.9" customHeight="1">
      <c r="I674" s="312"/>
      <c r="J674" s="271">
        <v>2</v>
      </c>
      <c r="K674" s="340" t="s">
        <v>1373</v>
      </c>
      <c r="M674" s="1121"/>
      <c r="N674" s="271">
        <v>2</v>
      </c>
      <c r="O674" s="340" t="s">
        <v>1375</v>
      </c>
      <c r="Q674" s="312"/>
    </row>
    <row r="675" spans="9:17" ht="13.9" customHeight="1">
      <c r="I675" s="312"/>
      <c r="J675" s="271">
        <v>3</v>
      </c>
      <c r="K675" s="340" t="s">
        <v>1374</v>
      </c>
      <c r="M675" s="1121"/>
      <c r="N675" s="271">
        <v>3</v>
      </c>
      <c r="O675" s="340" t="s">
        <v>1376</v>
      </c>
      <c r="Q675" s="312"/>
    </row>
    <row r="676" spans="9:17" ht="13.9" customHeight="1">
      <c r="I676" s="312"/>
      <c r="J676" s="271">
        <v>4</v>
      </c>
      <c r="K676" s="340" t="s">
        <v>1375</v>
      </c>
      <c r="M676" s="1121"/>
      <c r="N676" s="271">
        <v>4</v>
      </c>
      <c r="O676" s="340" t="s">
        <v>1377</v>
      </c>
      <c r="Q676" s="312"/>
    </row>
    <row r="677" spans="9:17" ht="13.9" customHeight="1">
      <c r="I677" s="312"/>
      <c r="J677" s="271">
        <v>5</v>
      </c>
      <c r="K677" s="340" t="s">
        <v>1376</v>
      </c>
      <c r="M677" s="1121"/>
      <c r="N677" s="549"/>
      <c r="O677" s="2"/>
      <c r="Q677" s="312"/>
    </row>
    <row r="678" spans="9:17" ht="13.9" customHeight="1">
      <c r="I678" s="312"/>
      <c r="J678" s="271">
        <v>6</v>
      </c>
      <c r="K678" s="340" t="s">
        <v>1377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1378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1379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1380</v>
      </c>
      <c r="M681" s="1121"/>
      <c r="N681" s="1122" t="s">
        <v>1006</v>
      </c>
      <c r="O681" s="1123"/>
      <c r="P681" s="1567" t="s">
        <v>144</v>
      </c>
      <c r="Q681" s="312"/>
    </row>
    <row r="682" spans="9:17">
      <c r="I682" s="312"/>
      <c r="J682" s="271">
        <v>10</v>
      </c>
      <c r="K682" s="340" t="s">
        <v>1381</v>
      </c>
      <c r="M682" s="1121"/>
      <c r="N682" t="s">
        <v>801</v>
      </c>
      <c r="P682" s="1570"/>
      <c r="Q682" s="312"/>
    </row>
    <row r="683" spans="9:17">
      <c r="I683" s="312"/>
      <c r="J683" s="271">
        <v>11</v>
      </c>
      <c r="K683" s="340" t="s">
        <v>1382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1363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1393</v>
      </c>
      <c r="O685" t="s">
        <v>1236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1373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1374</v>
      </c>
      <c r="Q689" s="312"/>
    </row>
    <row r="690" spans="9:17">
      <c r="I690" s="312"/>
      <c r="J690" s="1122" t="s">
        <v>1006</v>
      </c>
      <c r="K690" s="1123"/>
      <c r="L690" s="1556" t="s">
        <v>144</v>
      </c>
      <c r="M690" s="1121"/>
      <c r="N690" s="271">
        <v>3</v>
      </c>
      <c r="O690" s="340" t="s">
        <v>1379</v>
      </c>
      <c r="Q690" s="312"/>
    </row>
    <row r="691" spans="9:17">
      <c r="I691" s="312"/>
      <c r="J691" t="s">
        <v>800</v>
      </c>
      <c r="L691" s="1569"/>
      <c r="M691" s="1117"/>
      <c r="N691" s="271">
        <v>4</v>
      </c>
      <c r="O691" s="340" t="s">
        <v>1380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1383</v>
      </c>
      <c r="Q692" s="312"/>
    </row>
    <row r="693" spans="9:17">
      <c r="I693" s="312"/>
      <c r="J693" s="1127" t="s">
        <v>1370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1220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67" t="s">
        <v>144</v>
      </c>
      <c r="Q696" s="312"/>
    </row>
    <row r="697" spans="9:17">
      <c r="I697" s="312"/>
      <c r="J697" s="271">
        <v>1</v>
      </c>
      <c r="K697" s="340" t="s">
        <v>1383</v>
      </c>
      <c r="M697" s="1121"/>
      <c r="N697" t="s">
        <v>801</v>
      </c>
      <c r="P697" s="1570"/>
      <c r="Q697" s="312"/>
    </row>
    <row r="698" spans="9:17">
      <c r="I698" s="312"/>
      <c r="J698" s="271">
        <v>2</v>
      </c>
      <c r="K698" s="340" t="s">
        <v>1384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1385</v>
      </c>
      <c r="M699" s="1121"/>
      <c r="N699" s="1127" t="s">
        <v>1364</v>
      </c>
      <c r="O699" t="s">
        <v>803</v>
      </c>
      <c r="Q699" s="312"/>
    </row>
    <row r="700" spans="9:17">
      <c r="I700" s="312"/>
      <c r="J700" s="271">
        <v>4</v>
      </c>
      <c r="K700" s="340" t="s">
        <v>1386</v>
      </c>
      <c r="M700" s="1121"/>
      <c r="N700" s="1127" t="s">
        <v>1393</v>
      </c>
      <c r="O700" t="s">
        <v>1236</v>
      </c>
      <c r="Q700" s="312"/>
    </row>
    <row r="701" spans="9:17">
      <c r="I701" s="312"/>
      <c r="J701" s="271">
        <v>5</v>
      </c>
      <c r="K701" s="340" t="s">
        <v>1387</v>
      </c>
      <c r="M701" s="1121"/>
      <c r="Q701" s="312"/>
    </row>
    <row r="702" spans="9:17">
      <c r="I702" s="312"/>
      <c r="J702" s="271">
        <v>6</v>
      </c>
      <c r="K702" s="340" t="s">
        <v>1388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1389</v>
      </c>
      <c r="M703" s="1121"/>
      <c r="N703" s="271">
        <v>1</v>
      </c>
      <c r="O703" s="340" t="s">
        <v>1378</v>
      </c>
      <c r="Q703" s="312"/>
    </row>
    <row r="704" spans="9:17">
      <c r="I704" s="312"/>
      <c r="J704" s="271">
        <v>8</v>
      </c>
      <c r="K704" s="340" t="s">
        <v>1390</v>
      </c>
      <c r="M704" s="1121"/>
      <c r="N704" s="271">
        <v>2</v>
      </c>
      <c r="O704" s="340" t="s">
        <v>1381</v>
      </c>
      <c r="Q704" s="312"/>
    </row>
    <row r="705" spans="9:17">
      <c r="I705" s="312"/>
      <c r="J705" s="271">
        <v>9</v>
      </c>
      <c r="K705" s="340" t="s">
        <v>1391</v>
      </c>
      <c r="M705" s="1121"/>
      <c r="N705" s="271">
        <v>3</v>
      </c>
      <c r="O705" s="340" t="s">
        <v>1382</v>
      </c>
      <c r="Q705" s="312"/>
    </row>
    <row r="706" spans="9:17">
      <c r="I706" s="312"/>
      <c r="J706" s="271">
        <v>10</v>
      </c>
      <c r="K706" s="1542" t="s">
        <v>1392</v>
      </c>
      <c r="M706" s="1121"/>
      <c r="N706" s="271">
        <v>4</v>
      </c>
      <c r="O706" s="340" t="s">
        <v>1384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67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70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1342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1393</v>
      </c>
      <c r="O715" t="s">
        <v>1236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1385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1372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1388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1390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488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67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70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1363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1393</v>
      </c>
      <c r="O730" t="s">
        <v>1236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1386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1389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1391</v>
      </c>
      <c r="Q735" s="312"/>
    </row>
    <row r="736" spans="9:17">
      <c r="I736" s="312"/>
      <c r="J736" s="549"/>
      <c r="K736" s="2"/>
      <c r="M736" s="1117"/>
      <c r="N736" s="271">
        <v>4</v>
      </c>
      <c r="O736" s="1542" t="s">
        <v>1392</v>
      </c>
      <c r="Q736" s="312"/>
    </row>
    <row r="737" spans="9:17">
      <c r="I737" s="312"/>
      <c r="J737" s="549"/>
      <c r="K737" s="2"/>
      <c r="M737" s="1121"/>
      <c r="N737" s="549"/>
      <c r="O737" s="2"/>
      <c r="P737" s="1570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56" t="s">
        <v>1394</v>
      </c>
      <c r="M740" s="1121"/>
      <c r="N740" s="1122" t="s">
        <v>1000</v>
      </c>
      <c r="O740" s="1123"/>
      <c r="P740" s="1567" t="s">
        <v>1394</v>
      </c>
      <c r="Q740" s="312"/>
    </row>
    <row r="741" spans="9:17">
      <c r="I741" s="312"/>
      <c r="J741" t="s">
        <v>800</v>
      </c>
      <c r="L741" s="1556" t="s">
        <v>1395</v>
      </c>
      <c r="M741" s="1121"/>
      <c r="N741" t="s">
        <v>801</v>
      </c>
      <c r="P741" s="1567" t="s">
        <v>1395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1370</v>
      </c>
      <c r="K743" t="s">
        <v>803</v>
      </c>
      <c r="M743" s="1121"/>
      <c r="N743" s="1127" t="s">
        <v>1365</v>
      </c>
      <c r="O743" t="s">
        <v>803</v>
      </c>
      <c r="Q743" s="312"/>
    </row>
    <row r="744" spans="9:17">
      <c r="I744" s="312"/>
      <c r="J744" s="1127" t="s">
        <v>804</v>
      </c>
      <c r="K744" t="s">
        <v>1220</v>
      </c>
      <c r="M744" s="1121"/>
      <c r="N744" s="1561" t="s">
        <v>1172</v>
      </c>
      <c r="O744" t="s">
        <v>1220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1396</v>
      </c>
      <c r="M747" s="1121"/>
      <c r="N747" s="271">
        <v>1</v>
      </c>
      <c r="O747" s="340" t="s">
        <v>1396</v>
      </c>
      <c r="Q747" s="312"/>
    </row>
    <row r="748" spans="9:17">
      <c r="I748" s="312"/>
      <c r="J748" s="271">
        <v>2</v>
      </c>
      <c r="K748" s="340" t="s">
        <v>1397</v>
      </c>
      <c r="M748" s="1121"/>
      <c r="N748" s="271">
        <v>2</v>
      </c>
      <c r="O748" s="340" t="s">
        <v>1397</v>
      </c>
      <c r="Q748" s="312"/>
    </row>
    <row r="749" spans="9:17">
      <c r="I749" s="312"/>
      <c r="J749" s="271">
        <v>3</v>
      </c>
      <c r="K749" s="340" t="s">
        <v>1398</v>
      </c>
      <c r="M749" s="1121"/>
      <c r="N749" s="271">
        <v>3</v>
      </c>
      <c r="O749" s="340" t="s">
        <v>1398</v>
      </c>
      <c r="Q749" s="312"/>
    </row>
    <row r="750" spans="9:17">
      <c r="I750" s="312"/>
      <c r="J750" s="271">
        <v>4</v>
      </c>
      <c r="K750" s="340" t="s">
        <v>1399</v>
      </c>
      <c r="M750" s="1121"/>
      <c r="N750" s="271">
        <v>4</v>
      </c>
      <c r="O750" s="340" t="s">
        <v>1399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1400</v>
      </c>
      <c r="K755" s="1123"/>
      <c r="L755" s="1556" t="s">
        <v>377</v>
      </c>
      <c r="M755" s="1117"/>
      <c r="N755" s="1122" t="s">
        <v>1400</v>
      </c>
      <c r="O755" s="1123"/>
      <c r="P755" s="1567" t="s">
        <v>377</v>
      </c>
      <c r="Q755" s="312"/>
    </row>
    <row r="756" spans="9:17">
      <c r="I756" s="312"/>
      <c r="J756" t="s">
        <v>800</v>
      </c>
      <c r="L756" s="1569"/>
      <c r="M756" s="1117"/>
      <c r="N756" t="s">
        <v>801</v>
      </c>
      <c r="P756" s="1570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1401</v>
      </c>
      <c r="K758" t="s">
        <v>803</v>
      </c>
      <c r="M758" s="1117"/>
      <c r="N758" s="1127" t="s">
        <v>1342</v>
      </c>
      <c r="O758" t="s">
        <v>803</v>
      </c>
      <c r="Q758" s="312"/>
    </row>
    <row r="759" spans="9:17">
      <c r="I759" s="312"/>
      <c r="J759" s="1127" t="s">
        <v>804</v>
      </c>
      <c r="K759" t="s">
        <v>1220</v>
      </c>
      <c r="M759" s="1117"/>
      <c r="N759" s="1127" t="s">
        <v>1416</v>
      </c>
      <c r="O759" t="s">
        <v>1220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1402</v>
      </c>
      <c r="M762" s="1117"/>
      <c r="N762" s="271">
        <v>1</v>
      </c>
      <c r="O762" s="340" t="s">
        <v>1402</v>
      </c>
      <c r="Q762" s="312"/>
    </row>
    <row r="763" spans="9:17">
      <c r="I763" s="312"/>
      <c r="J763" s="271">
        <v>2</v>
      </c>
      <c r="K763" s="340" t="s">
        <v>1403</v>
      </c>
      <c r="M763" s="1117"/>
      <c r="N763" s="271">
        <v>2</v>
      </c>
      <c r="O763" s="340" t="s">
        <v>1403</v>
      </c>
      <c r="Q763" s="312"/>
    </row>
    <row r="764" spans="9:17">
      <c r="I764" s="312"/>
      <c r="J764" s="271">
        <v>3</v>
      </c>
      <c r="K764" s="340" t="s">
        <v>1404</v>
      </c>
      <c r="M764" s="1117"/>
      <c r="N764" s="271">
        <v>3</v>
      </c>
      <c r="O764" s="340" t="s">
        <v>1404</v>
      </c>
      <c r="Q764" s="312"/>
    </row>
    <row r="765" spans="9:17">
      <c r="I765" s="312"/>
      <c r="J765" s="271">
        <v>4</v>
      </c>
      <c r="K765" s="340" t="s">
        <v>1405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1406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1400</v>
      </c>
      <c r="O769" s="1123"/>
      <c r="P769" s="1567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70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1370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1416</v>
      </c>
      <c r="O773" t="s">
        <v>1220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1405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1406</v>
      </c>
      <c r="Q777" s="312"/>
    </row>
    <row r="778" spans="9:17">
      <c r="I778" s="312"/>
      <c r="J778" s="549"/>
      <c r="K778" s="2"/>
      <c r="L778" s="421"/>
      <c r="M778" s="1117"/>
      <c r="N778" s="549"/>
      <c r="O778" s="1488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56" t="s">
        <v>1351</v>
      </c>
      <c r="M782" s="1117"/>
      <c r="N782" s="1122" t="s">
        <v>962</v>
      </c>
      <c r="O782" s="1123"/>
      <c r="P782" s="1567" t="s">
        <v>1351</v>
      </c>
      <c r="Q782" s="312"/>
    </row>
    <row r="783" spans="9:17">
      <c r="I783" s="312"/>
      <c r="J783" t="s">
        <v>800</v>
      </c>
      <c r="L783" s="1556" t="s">
        <v>1407</v>
      </c>
      <c r="M783" s="1121"/>
      <c r="N783" t="s">
        <v>801</v>
      </c>
      <c r="P783" s="1567" t="s">
        <v>1407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1342</v>
      </c>
      <c r="K785" t="s">
        <v>803</v>
      </c>
      <c r="M785" s="1121"/>
      <c r="N785" s="1127" t="s">
        <v>1342</v>
      </c>
      <c r="O785" t="s">
        <v>803</v>
      </c>
      <c r="Q785" s="312"/>
    </row>
    <row r="786" spans="9:17" ht="14.25" customHeight="1">
      <c r="I786" s="312"/>
      <c r="J786" s="1127" t="s">
        <v>1226</v>
      </c>
      <c r="K786" t="s">
        <v>1220</v>
      </c>
      <c r="M786" s="1117"/>
      <c r="N786" s="1127" t="s">
        <v>1358</v>
      </c>
      <c r="O786" t="s">
        <v>1220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1408</v>
      </c>
      <c r="M789" s="1117"/>
      <c r="N789" s="271">
        <v>1</v>
      </c>
      <c r="O789" s="340" t="s">
        <v>1408</v>
      </c>
      <c r="Q789" s="312"/>
    </row>
    <row r="790" spans="9:17">
      <c r="I790" s="312"/>
      <c r="J790" s="271">
        <v>2</v>
      </c>
      <c r="K790" s="340" t="s">
        <v>1409</v>
      </c>
      <c r="M790" s="1117"/>
      <c r="N790" s="271">
        <v>2</v>
      </c>
      <c r="O790" s="340" t="s">
        <v>1409</v>
      </c>
      <c r="Q790" s="312"/>
    </row>
    <row r="791" spans="9:17" ht="13.5" customHeight="1">
      <c r="I791" s="312"/>
      <c r="J791" s="271">
        <v>3</v>
      </c>
      <c r="K791" s="340" t="s">
        <v>1410</v>
      </c>
      <c r="M791" s="1117"/>
      <c r="N791" s="271">
        <v>3</v>
      </c>
      <c r="O791" s="340" t="s">
        <v>1410</v>
      </c>
      <c r="Q791" s="312"/>
    </row>
    <row r="792" spans="9:17">
      <c r="I792" s="312"/>
      <c r="J792" s="271">
        <v>4</v>
      </c>
      <c r="K792" s="340" t="s">
        <v>1411</v>
      </c>
      <c r="M792" s="1117"/>
      <c r="N792" s="271">
        <v>4</v>
      </c>
      <c r="O792" s="340" t="s">
        <v>1411</v>
      </c>
      <c r="Q792" s="312"/>
    </row>
    <row r="793" spans="9:17">
      <c r="I793" s="312"/>
      <c r="J793" s="271">
        <v>5</v>
      </c>
      <c r="K793" s="340" t="s">
        <v>1412</v>
      </c>
      <c r="M793" s="1117"/>
      <c r="N793" s="271">
        <v>5</v>
      </c>
      <c r="O793" s="340" t="s">
        <v>1412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56" t="s">
        <v>1351</v>
      </c>
      <c r="M799" s="1121"/>
      <c r="N799" s="1122" t="s">
        <v>972</v>
      </c>
      <c r="O799" s="1123"/>
      <c r="P799" s="1567" t="s">
        <v>1351</v>
      </c>
      <c r="Q799" s="312"/>
    </row>
    <row r="800" spans="9:17">
      <c r="I800" s="312"/>
      <c r="J800" t="s">
        <v>800</v>
      </c>
      <c r="L800" s="1556" t="s">
        <v>1407</v>
      </c>
      <c r="M800" s="1117"/>
      <c r="N800" t="s">
        <v>801</v>
      </c>
      <c r="P800" s="1567" t="s">
        <v>1407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1342</v>
      </c>
      <c r="K802" t="s">
        <v>803</v>
      </c>
      <c r="M802" s="1117"/>
      <c r="N802" s="1127" t="s">
        <v>1364</v>
      </c>
      <c r="O802" t="s">
        <v>803</v>
      </c>
      <c r="Q802" s="312"/>
    </row>
    <row r="803" spans="9:17">
      <c r="I803" s="312"/>
      <c r="J803" s="1127" t="s">
        <v>1226</v>
      </c>
      <c r="K803" t="s">
        <v>1220</v>
      </c>
      <c r="M803" s="1117"/>
      <c r="N803" s="1127" t="s">
        <v>804</v>
      </c>
      <c r="O803" t="s">
        <v>1220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1413</v>
      </c>
      <c r="M806" s="1121"/>
      <c r="N806" s="271">
        <v>1</v>
      </c>
      <c r="O806" s="340" t="s">
        <v>1413</v>
      </c>
      <c r="Q806" s="312"/>
    </row>
    <row r="807" spans="9:17">
      <c r="I807" s="312"/>
      <c r="J807" s="271">
        <v>2</v>
      </c>
      <c r="K807" s="340" t="s">
        <v>1414</v>
      </c>
      <c r="M807" s="1117"/>
      <c r="N807" s="271">
        <v>2</v>
      </c>
      <c r="O807" s="340" t="s">
        <v>1417</v>
      </c>
      <c r="Q807" s="312"/>
    </row>
    <row r="808" spans="9:17">
      <c r="I808" s="312"/>
      <c r="J808" s="271">
        <v>3</v>
      </c>
      <c r="K808" s="340" t="s">
        <v>1415</v>
      </c>
      <c r="M808" s="1117"/>
      <c r="N808" s="271">
        <v>3</v>
      </c>
      <c r="O808" s="340" t="s">
        <v>1418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1419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56" t="s">
        <v>1351</v>
      </c>
      <c r="M813" s="1117"/>
      <c r="N813" s="1122" t="s">
        <v>972</v>
      </c>
      <c r="O813" s="1123"/>
      <c r="P813" s="1567" t="s">
        <v>1351</v>
      </c>
      <c r="Q813" s="312"/>
    </row>
    <row r="814" spans="9:17">
      <c r="I814" s="312"/>
      <c r="J814" t="s">
        <v>800</v>
      </c>
      <c r="L814" s="1556" t="s">
        <v>1407</v>
      </c>
      <c r="M814" s="1117"/>
      <c r="N814" t="s">
        <v>801</v>
      </c>
      <c r="P814" s="1567" t="s">
        <v>1407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1371</v>
      </c>
      <c r="K816" t="s">
        <v>803</v>
      </c>
      <c r="M816" s="1117"/>
      <c r="N816" s="1127" t="s">
        <v>1364</v>
      </c>
      <c r="O816" t="s">
        <v>803</v>
      </c>
      <c r="Q816" s="312"/>
    </row>
    <row r="817" spans="9:17">
      <c r="I817" s="312"/>
      <c r="J817" s="1127" t="s">
        <v>1226</v>
      </c>
      <c r="K817" t="s">
        <v>1220</v>
      </c>
      <c r="M817" s="1121"/>
      <c r="N817" s="1127" t="s">
        <v>804</v>
      </c>
      <c r="O817" t="s">
        <v>1220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1417</v>
      </c>
      <c r="M820" s="1121"/>
      <c r="N820" s="271">
        <v>1</v>
      </c>
      <c r="O820" s="340" t="s">
        <v>1420</v>
      </c>
      <c r="Q820" s="312"/>
    </row>
    <row r="821" spans="9:17">
      <c r="I821" s="312"/>
      <c r="J821" s="271">
        <v>2</v>
      </c>
      <c r="K821" s="340" t="s">
        <v>1418</v>
      </c>
      <c r="M821" s="1121"/>
      <c r="N821" s="271">
        <v>2</v>
      </c>
      <c r="O821" s="340" t="s">
        <v>1421</v>
      </c>
      <c r="Q821" s="312"/>
    </row>
    <row r="822" spans="9:17">
      <c r="I822" s="312"/>
      <c r="J822" s="271">
        <v>3</v>
      </c>
      <c r="K822" s="340" t="s">
        <v>1419</v>
      </c>
      <c r="M822" s="1121"/>
      <c r="N822" s="271">
        <v>3</v>
      </c>
      <c r="O822" s="340" t="s">
        <v>1422</v>
      </c>
      <c r="Q822" s="312"/>
    </row>
    <row r="823" spans="9:17">
      <c r="I823" s="312"/>
      <c r="J823" s="271">
        <v>4</v>
      </c>
      <c r="K823" s="340" t="s">
        <v>1420</v>
      </c>
      <c r="M823" s="1117"/>
      <c r="N823" s="271">
        <v>4</v>
      </c>
      <c r="O823" s="340" t="s">
        <v>1414</v>
      </c>
      <c r="Q823" s="312"/>
    </row>
    <row r="824" spans="9:17">
      <c r="I824" s="312"/>
      <c r="J824" s="271">
        <v>5</v>
      </c>
      <c r="K824" s="340" t="s">
        <v>1421</v>
      </c>
      <c r="M824" s="1117"/>
      <c r="N824" s="271">
        <v>5</v>
      </c>
      <c r="O824" s="340" t="s">
        <v>1415</v>
      </c>
      <c r="Q824" s="312"/>
    </row>
    <row r="825" spans="9:17">
      <c r="I825" s="312"/>
      <c r="J825" s="271">
        <v>6</v>
      </c>
      <c r="K825" s="340" t="s">
        <v>1422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1423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1424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1425</v>
      </c>
      <c r="M828" s="1117"/>
      <c r="N828" s="1122" t="s">
        <v>972</v>
      </c>
      <c r="O828" s="1123"/>
      <c r="P828" s="1567" t="s">
        <v>1351</v>
      </c>
      <c r="Q828" s="312"/>
    </row>
    <row r="829" spans="9:17">
      <c r="I829" s="312"/>
      <c r="J829" s="549"/>
      <c r="K829" s="2"/>
      <c r="M829" s="1117"/>
      <c r="N829" t="s">
        <v>801</v>
      </c>
      <c r="P829" s="1567" t="s">
        <v>1407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1364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1220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1423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1446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1424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1425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.75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1426</v>
      </c>
      <c r="K844" s="1123"/>
      <c r="L844" s="1556" t="s">
        <v>1427</v>
      </c>
      <c r="M844" s="1117"/>
      <c r="N844" s="1122" t="s">
        <v>1426</v>
      </c>
      <c r="O844" s="1123"/>
      <c r="P844" s="1567" t="s">
        <v>1427</v>
      </c>
      <c r="Q844" s="312"/>
    </row>
    <row r="845" spans="9:17">
      <c r="J845" t="s">
        <v>800</v>
      </c>
      <c r="L845" s="1556" t="s">
        <v>1428</v>
      </c>
      <c r="M845" s="1117"/>
      <c r="N845" t="s">
        <v>801</v>
      </c>
      <c r="P845" s="1567" t="s">
        <v>1428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1226</v>
      </c>
      <c r="K848" t="s">
        <v>1220</v>
      </c>
      <c r="M848" s="1121"/>
      <c r="N848" s="1127" t="s">
        <v>856</v>
      </c>
      <c r="O848" t="s">
        <v>1236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1429</v>
      </c>
      <c r="M851" s="1117"/>
      <c r="N851" s="271">
        <v>1</v>
      </c>
      <c r="O851" s="201" t="s">
        <v>1431</v>
      </c>
      <c r="Q851" s="312"/>
    </row>
    <row r="852" spans="9:17">
      <c r="I852" s="312"/>
      <c r="J852" s="271">
        <v>2</v>
      </c>
      <c r="K852" s="201" t="s">
        <v>1430</v>
      </c>
      <c r="M852" s="1117"/>
      <c r="N852" s="271">
        <v>2</v>
      </c>
      <c r="O852" s="201" t="s">
        <v>1438</v>
      </c>
      <c r="Q852" s="312"/>
    </row>
    <row r="853" spans="9:17">
      <c r="I853" s="312"/>
      <c r="J853" s="271">
        <v>3</v>
      </c>
      <c r="K853" s="201" t="s">
        <v>1431</v>
      </c>
      <c r="M853" s="1117"/>
      <c r="N853" s="271">
        <v>3</v>
      </c>
      <c r="O853" s="201" t="s">
        <v>1239</v>
      </c>
      <c r="Q853" s="312"/>
    </row>
    <row r="854" spans="9:17">
      <c r="I854" s="312"/>
      <c r="J854" s="271">
        <v>4</v>
      </c>
      <c r="K854" s="201" t="s">
        <v>1432</v>
      </c>
      <c r="M854" s="1117"/>
      <c r="N854" s="271">
        <v>4</v>
      </c>
      <c r="O854" s="201" t="s">
        <v>1439</v>
      </c>
      <c r="Q854" s="312"/>
    </row>
    <row r="855" spans="9:17">
      <c r="I855" s="312"/>
      <c r="J855" s="271">
        <v>5</v>
      </c>
      <c r="K855" s="201" t="s">
        <v>1433</v>
      </c>
      <c r="M855" s="1117"/>
      <c r="N855" s="271">
        <v>5</v>
      </c>
      <c r="O855" s="201" t="s">
        <v>1440</v>
      </c>
      <c r="Q855" s="312"/>
    </row>
    <row r="856" spans="9:17">
      <c r="I856" s="312"/>
      <c r="J856" s="271">
        <v>6</v>
      </c>
      <c r="K856" s="201" t="s">
        <v>1434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1435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1436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1437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1426</v>
      </c>
      <c r="O860" s="1123"/>
      <c r="P860" s="1567" t="s">
        <v>1427</v>
      </c>
      <c r="Q860" s="312"/>
    </row>
    <row r="861" spans="9:17">
      <c r="J861" s="549"/>
      <c r="K861" s="2"/>
      <c r="M861" s="1117"/>
      <c r="N861" t="s">
        <v>801</v>
      </c>
      <c r="P861" s="1567" t="s">
        <v>1428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.75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1236</v>
      </c>
      <c r="Q864" s="312"/>
    </row>
    <row r="865" spans="10:17">
      <c r="J865" s="1122" t="s">
        <v>1426</v>
      </c>
      <c r="K865" s="1123"/>
      <c r="L865" s="1556" t="s">
        <v>1427</v>
      </c>
      <c r="M865" s="1121"/>
      <c r="Q865" s="312"/>
    </row>
    <row r="866" spans="10:17">
      <c r="J866" t="s">
        <v>800</v>
      </c>
      <c r="L866" s="1556" t="s">
        <v>1428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1433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1434</v>
      </c>
      <c r="Q868" s="312"/>
    </row>
    <row r="869" spans="10:17">
      <c r="J869" s="1127" t="s">
        <v>1226</v>
      </c>
      <c r="K869" t="s">
        <v>1220</v>
      </c>
      <c r="M869" s="1117"/>
      <c r="N869" s="271">
        <v>3</v>
      </c>
      <c r="O869" s="201" t="s">
        <v>1435</v>
      </c>
      <c r="Q869" s="312"/>
    </row>
    <row r="870" spans="10:17">
      <c r="M870" s="1117"/>
      <c r="N870" s="271">
        <v>4</v>
      </c>
      <c r="O870" s="201" t="s">
        <v>1436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1437</v>
      </c>
      <c r="Q871" s="312"/>
    </row>
    <row r="872" spans="10:17">
      <c r="J872" s="271">
        <v>1</v>
      </c>
      <c r="K872" s="201" t="s">
        <v>1438</v>
      </c>
      <c r="M872" s="1117"/>
      <c r="N872" s="549"/>
      <c r="O872" s="2"/>
      <c r="Q872" s="312"/>
    </row>
    <row r="873" spans="10:17">
      <c r="J873" s="271">
        <v>2</v>
      </c>
      <c r="K873" s="201" t="s">
        <v>1239</v>
      </c>
      <c r="M873" s="1117"/>
      <c r="N873" s="549"/>
      <c r="O873" s="2"/>
      <c r="Q873" s="312"/>
    </row>
    <row r="874" spans="10:17">
      <c r="J874" s="271">
        <v>3</v>
      </c>
      <c r="K874" s="201" t="s">
        <v>1439</v>
      </c>
      <c r="M874" s="1117"/>
      <c r="N874" s="549"/>
      <c r="O874" s="2"/>
      <c r="Q874" s="312"/>
    </row>
    <row r="875" spans="10:17">
      <c r="J875" s="271">
        <v>4</v>
      </c>
      <c r="K875" s="201" t="s">
        <v>1440</v>
      </c>
      <c r="M875" s="1117"/>
      <c r="N875" s="549"/>
      <c r="O875" s="2"/>
      <c r="Q875" s="312"/>
    </row>
    <row r="876" spans="10:17">
      <c r="J876" s="271">
        <v>5</v>
      </c>
      <c r="K876" s="201" t="s">
        <v>1441</v>
      </c>
      <c r="M876" s="1117"/>
      <c r="N876" s="1122" t="s">
        <v>1426</v>
      </c>
      <c r="O876" s="1123"/>
      <c r="P876" s="1567" t="s">
        <v>1427</v>
      </c>
      <c r="Q876" s="312"/>
    </row>
    <row r="877" spans="10:17">
      <c r="J877" s="271">
        <v>6</v>
      </c>
      <c r="K877" s="201" t="s">
        <v>1442</v>
      </c>
      <c r="M877" s="1117"/>
      <c r="N877" t="s">
        <v>801</v>
      </c>
      <c r="P877" s="1567" t="s">
        <v>1428</v>
      </c>
      <c r="Q877" s="312"/>
    </row>
    <row r="878" spans="10:17">
      <c r="J878" s="271">
        <v>7</v>
      </c>
      <c r="K878" s="201" t="s">
        <v>1443</v>
      </c>
      <c r="M878" s="1117"/>
      <c r="N878" s="1151">
        <v>45822</v>
      </c>
      <c r="Q878" s="312"/>
    </row>
    <row r="879" spans="10:17">
      <c r="J879" s="271">
        <v>8</v>
      </c>
      <c r="K879" s="201" t="s">
        <v>1444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1445</v>
      </c>
      <c r="M880" s="1121"/>
      <c r="N880" s="1127" t="s">
        <v>856</v>
      </c>
      <c r="O880" t="s">
        <v>1236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1429</v>
      </c>
      <c r="Q883" s="312"/>
    </row>
    <row r="884" spans="10:17">
      <c r="J884" s="549"/>
      <c r="K884" s="2"/>
      <c r="M884" s="1117"/>
      <c r="N884" s="271">
        <v>2</v>
      </c>
      <c r="O884" s="201" t="s">
        <v>1430</v>
      </c>
      <c r="Q884" s="312"/>
    </row>
    <row r="885" spans="10:17">
      <c r="J885" s="549"/>
      <c r="K885" s="2"/>
      <c r="M885" s="1117"/>
      <c r="N885" s="271">
        <v>3</v>
      </c>
      <c r="O885" s="201" t="s">
        <v>1432</v>
      </c>
      <c r="Q885" s="312"/>
    </row>
    <row r="886" spans="10:17">
      <c r="J886" s="549"/>
      <c r="K886" s="2"/>
      <c r="M886" s="1117"/>
      <c r="N886" s="271">
        <v>4</v>
      </c>
      <c r="O886" s="201" t="s">
        <v>1441</v>
      </c>
      <c r="Q886" s="312"/>
    </row>
    <row r="887" spans="10:17">
      <c r="J887" s="549"/>
      <c r="K887" s="2"/>
      <c r="M887" s="1117"/>
      <c r="N887" s="271">
        <v>5</v>
      </c>
      <c r="O887" s="201" t="s">
        <v>1442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1426</v>
      </c>
      <c r="O892" s="1123"/>
      <c r="P892" s="1567" t="s">
        <v>1427</v>
      </c>
      <c r="Q892" s="312"/>
    </row>
    <row r="893" spans="10:17">
      <c r="J893" s="549"/>
      <c r="K893" s="2"/>
      <c r="M893" s="1117"/>
      <c r="N893" t="s">
        <v>801</v>
      </c>
      <c r="P893" s="1567" t="s">
        <v>1428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1236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1443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1444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1445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56" t="s">
        <v>579</v>
      </c>
      <c r="M907" s="1117"/>
      <c r="N907" s="1122" t="s">
        <v>814</v>
      </c>
      <c r="O907" s="1123"/>
      <c r="P907" s="1567" t="s">
        <v>579</v>
      </c>
      <c r="Q907" s="312"/>
    </row>
    <row r="908" spans="9:17">
      <c r="J908" t="s">
        <v>800</v>
      </c>
      <c r="L908" s="1569"/>
      <c r="M908" s="1117"/>
      <c r="N908" t="s">
        <v>801</v>
      </c>
      <c r="P908" s="1570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1226</v>
      </c>
      <c r="K911" t="s">
        <v>1220</v>
      </c>
      <c r="M911" s="1117"/>
      <c r="N911" s="1560" t="s">
        <v>1458</v>
      </c>
      <c r="O911" t="s">
        <v>1220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1447</v>
      </c>
      <c r="M914" s="1117"/>
      <c r="N914" s="271">
        <v>1</v>
      </c>
      <c r="O914" s="201" t="s">
        <v>1448</v>
      </c>
      <c r="Q914" s="312"/>
    </row>
    <row r="915" spans="9:17">
      <c r="J915" s="549"/>
      <c r="K915" s="2"/>
      <c r="M915" s="1117"/>
      <c r="N915" s="271">
        <v>2</v>
      </c>
      <c r="O915" s="201" t="s">
        <v>1450</v>
      </c>
      <c r="Q915" s="312"/>
    </row>
    <row r="916" spans="9:17">
      <c r="J916" s="549"/>
      <c r="K916" s="2"/>
      <c r="M916" s="1117"/>
      <c r="N916" s="271">
        <v>3</v>
      </c>
      <c r="O916" s="201" t="s">
        <v>1460</v>
      </c>
      <c r="Q916" s="312"/>
    </row>
    <row r="917" spans="9:17">
      <c r="J917" s="549"/>
      <c r="K917" s="2"/>
      <c r="M917" s="1117"/>
      <c r="N917" s="271">
        <v>4</v>
      </c>
      <c r="O917" s="201" t="s">
        <v>1451</v>
      </c>
      <c r="Q917" s="312"/>
    </row>
    <row r="918" spans="9:17">
      <c r="J918" s="549"/>
      <c r="K918" s="2"/>
      <c r="M918" s="1117"/>
      <c r="N918" s="271">
        <v>5</v>
      </c>
      <c r="O918" s="201" t="s">
        <v>1461</v>
      </c>
      <c r="Q918" s="312"/>
    </row>
    <row r="919" spans="9:17">
      <c r="J919" s="1122" t="s">
        <v>814</v>
      </c>
      <c r="K919" s="1123"/>
      <c r="L919" s="1556" t="s">
        <v>579</v>
      </c>
      <c r="M919" s="1117"/>
      <c r="N919" s="271">
        <v>6</v>
      </c>
      <c r="O919" s="201" t="s">
        <v>1462</v>
      </c>
      <c r="Q919" s="312"/>
    </row>
    <row r="920" spans="9:17">
      <c r="J920" t="s">
        <v>800</v>
      </c>
      <c r="L920" s="1569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1226</v>
      </c>
      <c r="K923" t="s">
        <v>1220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67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70"/>
      <c r="Q925" s="312"/>
    </row>
    <row r="926" spans="9:17">
      <c r="J926" s="271">
        <v>1</v>
      </c>
      <c r="K926" s="201" t="s">
        <v>1448</v>
      </c>
      <c r="M926" s="1117"/>
      <c r="N926" s="1151">
        <v>45826</v>
      </c>
      <c r="Q926" s="312"/>
    </row>
    <row r="927" spans="9:17">
      <c r="J927" s="271">
        <v>2</v>
      </c>
      <c r="K927" s="201" t="s">
        <v>1449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1450</v>
      </c>
      <c r="M928" s="1117"/>
      <c r="N928" s="1560" t="s">
        <v>1458</v>
      </c>
      <c r="O928" t="s">
        <v>1220</v>
      </c>
      <c r="Q928" s="312"/>
    </row>
    <row r="929" spans="10:17">
      <c r="J929" s="271">
        <v>4</v>
      </c>
      <c r="K929" s="201" t="s">
        <v>1451</v>
      </c>
      <c r="M929" s="1117"/>
      <c r="Q929" s="312"/>
    </row>
    <row r="930" spans="10:17">
      <c r="J930" s="271">
        <v>5</v>
      </c>
      <c r="K930" s="201" t="s">
        <v>1452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1453</v>
      </c>
      <c r="M931" s="1117"/>
      <c r="N931" s="271">
        <v>1</v>
      </c>
      <c r="O931" s="201" t="s">
        <v>1467</v>
      </c>
      <c r="Q931" s="312"/>
    </row>
    <row r="932" spans="10:17">
      <c r="J932" s="271">
        <v>7</v>
      </c>
      <c r="K932" s="201" t="s">
        <v>1454</v>
      </c>
      <c r="N932" s="271">
        <v>2</v>
      </c>
      <c r="O932" s="201" t="s">
        <v>1468</v>
      </c>
      <c r="Q932" s="312"/>
    </row>
    <row r="933" spans="10:17">
      <c r="J933" s="271">
        <v>8</v>
      </c>
      <c r="K933" s="201" t="s">
        <v>1455</v>
      </c>
      <c r="N933" s="271">
        <v>3</v>
      </c>
      <c r="O933" s="201" t="s">
        <v>1469</v>
      </c>
      <c r="Q933" s="312"/>
    </row>
    <row r="934" spans="10:17">
      <c r="J934" s="549"/>
      <c r="K934" s="2"/>
      <c r="N934" s="271">
        <v>4</v>
      </c>
      <c r="O934" s="201" t="s">
        <v>1452</v>
      </c>
      <c r="Q934" s="312"/>
    </row>
    <row r="935" spans="10:17">
      <c r="J935" s="549"/>
      <c r="K935" s="2"/>
      <c r="N935" s="271">
        <v>5</v>
      </c>
      <c r="O935" s="201" t="s">
        <v>1453</v>
      </c>
      <c r="Q935" s="312"/>
    </row>
    <row r="936" spans="10:17">
      <c r="J936" s="549"/>
      <c r="K936" s="2"/>
      <c r="N936" s="271">
        <v>6</v>
      </c>
      <c r="O936" s="201" t="s">
        <v>1470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67" t="s">
        <v>579</v>
      </c>
    </row>
    <row r="942" spans="10:17">
      <c r="J942" s="549"/>
      <c r="K942" s="2"/>
      <c r="N942" t="s">
        <v>801</v>
      </c>
      <c r="P942" s="1570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62" t="s">
        <v>835</v>
      </c>
      <c r="O944" t="s">
        <v>803</v>
      </c>
      <c r="Q944" s="312"/>
    </row>
    <row r="945" spans="9:17">
      <c r="J945" s="549"/>
      <c r="K945" s="2"/>
      <c r="N945" s="1560" t="s">
        <v>1458</v>
      </c>
      <c r="O945" t="s">
        <v>1220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1449</v>
      </c>
      <c r="Q948" s="312"/>
    </row>
    <row r="949" spans="9:17">
      <c r="I949" s="312"/>
      <c r="J949" s="549"/>
      <c r="K949" s="2"/>
      <c r="N949" s="271">
        <v>2</v>
      </c>
      <c r="O949" s="201" t="s">
        <v>1471</v>
      </c>
      <c r="Q949" s="312"/>
    </row>
    <row r="950" spans="9:17">
      <c r="I950" s="312"/>
      <c r="J950" s="549"/>
      <c r="K950" s="2"/>
      <c r="N950" s="271">
        <v>3</v>
      </c>
      <c r="O950" s="201" t="s">
        <v>1454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56" t="s">
        <v>577</v>
      </c>
      <c r="N956" s="1122" t="s">
        <v>854</v>
      </c>
      <c r="O956" s="1123"/>
      <c r="P956" s="1567" t="s">
        <v>577</v>
      </c>
    </row>
    <row r="957" spans="9:17">
      <c r="J957" t="s">
        <v>800</v>
      </c>
      <c r="L957" s="1569"/>
      <c r="N957" t="s">
        <v>801</v>
      </c>
      <c r="P957" s="1570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1472</v>
      </c>
      <c r="O959" t="s">
        <v>803</v>
      </c>
      <c r="Q959" s="312"/>
    </row>
    <row r="960" spans="9:17">
      <c r="J960" s="1127" t="s">
        <v>1025</v>
      </c>
      <c r="K960" t="s">
        <v>1220</v>
      </c>
      <c r="N960" s="1127" t="s">
        <v>1025</v>
      </c>
      <c r="O960" t="s">
        <v>1236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1456</v>
      </c>
      <c r="N963" s="271">
        <v>1</v>
      </c>
      <c r="O963" s="201" t="s">
        <v>1456</v>
      </c>
      <c r="Q963" s="312"/>
    </row>
    <row r="964" spans="9:17">
      <c r="J964" s="271">
        <v>2</v>
      </c>
      <c r="K964" s="201" t="s">
        <v>1457</v>
      </c>
      <c r="N964" s="271">
        <v>2</v>
      </c>
      <c r="O964" s="201" t="s">
        <v>1457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1459</v>
      </c>
      <c r="K969" s="1123"/>
      <c r="L969" s="1556" t="s">
        <v>772</v>
      </c>
      <c r="N969" s="1122" t="s">
        <v>1459</v>
      </c>
      <c r="O969" s="1123"/>
      <c r="P969" s="1567" t="s">
        <v>772</v>
      </c>
    </row>
    <row r="970" spans="9:17">
      <c r="J970" t="s">
        <v>800</v>
      </c>
      <c r="L970" s="1569"/>
      <c r="N970" t="s">
        <v>801</v>
      </c>
      <c r="P970" s="1570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1220</v>
      </c>
      <c r="N973" s="1127" t="s">
        <v>1473</v>
      </c>
      <c r="O973" t="s">
        <v>1220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1463</v>
      </c>
      <c r="N976" s="271">
        <v>1</v>
      </c>
      <c r="O976" s="201" t="s">
        <v>1465</v>
      </c>
    </row>
    <row r="977" spans="10:16">
      <c r="J977" s="271">
        <v>2</v>
      </c>
      <c r="K977" s="201" t="s">
        <v>1464</v>
      </c>
      <c r="N977" s="271">
        <v>2</v>
      </c>
      <c r="O977" s="201" t="s">
        <v>1466</v>
      </c>
    </row>
    <row r="978" spans="10:16">
      <c r="J978" s="271">
        <v>3</v>
      </c>
      <c r="K978" s="201" t="s">
        <v>1465</v>
      </c>
      <c r="N978" s="549"/>
      <c r="O978" s="2"/>
    </row>
    <row r="979" spans="10:16">
      <c r="J979" s="271">
        <v>4</v>
      </c>
      <c r="K979" s="201" t="s">
        <v>1466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1459</v>
      </c>
      <c r="O983" s="1123"/>
      <c r="P983" s="1567" t="s">
        <v>772</v>
      </c>
    </row>
    <row r="984" spans="10:16">
      <c r="N984" t="s">
        <v>801</v>
      </c>
      <c r="P984" s="1570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1473</v>
      </c>
      <c r="O987" t="s">
        <v>1220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1463</v>
      </c>
    </row>
    <row r="991" spans="10:16">
      <c r="N991" s="271">
        <v>2</v>
      </c>
      <c r="O991" s="201" t="s">
        <v>1464</v>
      </c>
    </row>
    <row r="992" spans="10:16">
      <c r="N992" s="271">
        <v>3</v>
      </c>
      <c r="O992" s="201" t="s">
        <v>1474</v>
      </c>
    </row>
    <row r="995" spans="14:16">
      <c r="N995" s="1122" t="s">
        <v>834</v>
      </c>
      <c r="O995" s="1123"/>
      <c r="P995" s="1567" t="s">
        <v>190</v>
      </c>
    </row>
    <row r="996" spans="14:16">
      <c r="N996" t="s">
        <v>801</v>
      </c>
      <c r="P996" s="1570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1339</v>
      </c>
      <c r="O999" t="s">
        <v>1220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1475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1476</v>
      </c>
      <c r="O1005" s="1123"/>
      <c r="P1005" s="1721" t="s">
        <v>1108</v>
      </c>
    </row>
    <row r="1006" spans="14:16">
      <c r="N1006" t="s">
        <v>801</v>
      </c>
      <c r="P1006" s="1722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1172</v>
      </c>
      <c r="O1009" t="s">
        <v>1220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1477</v>
      </c>
    </row>
    <row r="1013" spans="14:15">
      <c r="N1013" s="271">
        <v>2</v>
      </c>
      <c r="O1013" s="203" t="s">
        <v>1478</v>
      </c>
    </row>
  </sheetData>
  <sheetProtection selectLockedCells="1" selectUnlockedCells="1"/>
  <mergeCells count="20">
    <mergeCell ref="B50:E50"/>
    <mergeCell ref="B33:E33"/>
    <mergeCell ref="B7:E7"/>
    <mergeCell ref="B19:E19"/>
    <mergeCell ref="B27:E27"/>
    <mergeCell ref="B42:E42"/>
    <mergeCell ref="J3:P4"/>
    <mergeCell ref="L9:L10"/>
    <mergeCell ref="P9:P10"/>
    <mergeCell ref="L91:L92"/>
    <mergeCell ref="P91:P92"/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topLeftCell="A39" zoomScale="90" zoomScaleNormal="90" workbookViewId="0">
      <selection activeCell="BG56" sqref="BG56"/>
    </sheetView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4" customWidth="1"/>
    <col min="22" max="22" width="3.710937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2578125" style="670" customWidth="1"/>
    <col min="37" max="37" width="4.14062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6" customFormat="1" ht="21.6" hidden="1" customHeight="1" thickBot="1">
      <c r="A2" s="1476" t="s">
        <v>83</v>
      </c>
      <c r="B2" s="1477"/>
      <c r="C2" s="1477"/>
      <c r="D2" s="1477"/>
      <c r="E2" s="1478">
        <f>(COUNTA(E5:E81))/2</f>
        <v>17</v>
      </c>
      <c r="F2" s="1478">
        <f t="shared" ref="F2:AY2" si="0">(COUNTA(F5:F81))/2</f>
        <v>17.5</v>
      </c>
      <c r="G2" s="1478">
        <f t="shared" si="0"/>
        <v>9</v>
      </c>
      <c r="H2" s="1478">
        <f t="shared" si="0"/>
        <v>20.5</v>
      </c>
      <c r="I2" s="1478">
        <f t="shared" si="0"/>
        <v>19</v>
      </c>
      <c r="J2" s="1478">
        <f t="shared" si="0"/>
        <v>19.5</v>
      </c>
      <c r="K2" s="1478">
        <f t="shared" si="0"/>
        <v>18</v>
      </c>
      <c r="L2" s="1478">
        <f t="shared" si="0"/>
        <v>8</v>
      </c>
      <c r="M2" s="1478">
        <f t="shared" si="0"/>
        <v>13.5</v>
      </c>
      <c r="N2" s="1478">
        <f t="shared" si="0"/>
        <v>16</v>
      </c>
      <c r="O2" s="1478">
        <f t="shared" si="0"/>
        <v>16.5</v>
      </c>
      <c r="P2" s="1478">
        <f t="shared" si="0"/>
        <v>18</v>
      </c>
      <c r="Q2" s="1478">
        <f t="shared" si="0"/>
        <v>1.5</v>
      </c>
      <c r="R2" s="1478">
        <f t="shared" si="0"/>
        <v>15.5</v>
      </c>
      <c r="S2" s="1478">
        <f t="shared" si="0"/>
        <v>18.5</v>
      </c>
      <c r="T2" s="1478">
        <f t="shared" si="0"/>
        <v>19.5</v>
      </c>
      <c r="U2" s="1478">
        <f t="shared" si="0"/>
        <v>17.5</v>
      </c>
      <c r="V2" s="1478">
        <f t="shared" si="0"/>
        <v>16</v>
      </c>
      <c r="W2" s="1478">
        <f t="shared" si="0"/>
        <v>16.5</v>
      </c>
      <c r="X2" s="1478">
        <f t="shared" si="0"/>
        <v>11.5</v>
      </c>
      <c r="Y2" s="1478">
        <f t="shared" si="0"/>
        <v>11.5</v>
      </c>
      <c r="Z2" s="1478">
        <f t="shared" si="0"/>
        <v>9.5</v>
      </c>
      <c r="AA2" s="1478">
        <f t="shared" si="0"/>
        <v>11.5</v>
      </c>
      <c r="AB2" s="1478">
        <f t="shared" si="0"/>
        <v>1.5</v>
      </c>
      <c r="AC2" s="1478">
        <f t="shared" si="0"/>
        <v>16.5</v>
      </c>
      <c r="AD2" s="1478">
        <f t="shared" si="0"/>
        <v>8.5</v>
      </c>
      <c r="AE2" s="1478">
        <f t="shared" si="0"/>
        <v>19</v>
      </c>
      <c r="AF2" s="1478">
        <f t="shared" si="0"/>
        <v>18</v>
      </c>
      <c r="AG2" s="1478">
        <f t="shared" si="0"/>
        <v>16.5</v>
      </c>
      <c r="AH2" s="1478">
        <f t="shared" si="0"/>
        <v>13</v>
      </c>
      <c r="AI2" s="1478">
        <f t="shared" si="0"/>
        <v>18.5</v>
      </c>
      <c r="AJ2" s="1478">
        <f t="shared" si="0"/>
        <v>14</v>
      </c>
      <c r="AK2" s="1478">
        <f t="shared" si="0"/>
        <v>14.5</v>
      </c>
      <c r="AL2" s="1478">
        <f t="shared" si="0"/>
        <v>13.5</v>
      </c>
      <c r="AM2" s="1478">
        <f t="shared" si="0"/>
        <v>7</v>
      </c>
      <c r="AN2" s="1478">
        <f t="shared" si="0"/>
        <v>16</v>
      </c>
      <c r="AO2" s="1478">
        <f t="shared" si="0"/>
        <v>8.5</v>
      </c>
      <c r="AP2" s="1478">
        <f t="shared" si="0"/>
        <v>13</v>
      </c>
      <c r="AQ2" s="1478">
        <f t="shared" si="0"/>
        <v>7</v>
      </c>
      <c r="AR2" s="1478">
        <f t="shared" si="0"/>
        <v>14</v>
      </c>
      <c r="AS2" s="1478">
        <f t="shared" si="0"/>
        <v>8</v>
      </c>
      <c r="AT2" s="1478">
        <f t="shared" si="0"/>
        <v>14.5</v>
      </c>
      <c r="AU2" s="1478">
        <f t="shared" si="0"/>
        <v>16</v>
      </c>
      <c r="AV2" s="1478">
        <f t="shared" si="0"/>
        <v>16.5</v>
      </c>
      <c r="AW2" s="1478">
        <f t="shared" si="0"/>
        <v>18.5</v>
      </c>
      <c r="AX2" s="1478">
        <f t="shared" si="0"/>
        <v>19.5</v>
      </c>
      <c r="AY2" s="1479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1070</v>
      </c>
      <c r="F3" s="562" t="s">
        <v>1071</v>
      </c>
      <c r="G3" s="562" t="s">
        <v>748</v>
      </c>
      <c r="H3" s="562" t="s">
        <v>1072</v>
      </c>
      <c r="I3" s="562" t="s">
        <v>337</v>
      </c>
      <c r="J3" s="562" t="s">
        <v>1073</v>
      </c>
      <c r="K3" s="562" t="s">
        <v>1074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1075</v>
      </c>
      <c r="AK3" s="843" t="s">
        <v>1076</v>
      </c>
      <c r="AL3" s="843" t="s">
        <v>1077</v>
      </c>
      <c r="AM3" s="844" t="s">
        <v>755</v>
      </c>
      <c r="AN3" s="845" t="s">
        <v>1078</v>
      </c>
      <c r="AO3" s="846" t="s">
        <v>756</v>
      </c>
      <c r="AP3" s="847" t="s">
        <v>1079</v>
      </c>
      <c r="AQ3" s="848" t="s">
        <v>757</v>
      </c>
      <c r="AR3" s="849" t="s">
        <v>1080</v>
      </c>
      <c r="AS3" s="628" t="s">
        <v>758</v>
      </c>
      <c r="AT3" s="850" t="s">
        <v>1081</v>
      </c>
      <c r="AU3" s="851" t="s">
        <v>1082</v>
      </c>
      <c r="AV3" s="1403" t="s">
        <v>1083</v>
      </c>
      <c r="AW3" s="1404" t="s">
        <v>1084</v>
      </c>
      <c r="AX3" s="1404" t="s">
        <v>1085</v>
      </c>
      <c r="AY3" s="1405" t="s">
        <v>1086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6" customFormat="1" ht="2.25" hidden="1" customHeight="1" thickTop="1" thickBot="1">
      <c r="A35" s="1397" t="s">
        <v>83</v>
      </c>
      <c r="B35" s="1398"/>
      <c r="C35" s="1398"/>
      <c r="D35" s="1398"/>
      <c r="E35" s="1399">
        <f t="shared" ref="E35:AI35" si="4">(COUNTA(E36:E81))/2</f>
        <v>10</v>
      </c>
      <c r="F35" s="1399">
        <f t="shared" si="4"/>
        <v>9.5</v>
      </c>
      <c r="G35" s="1399">
        <f t="shared" si="4"/>
        <v>1</v>
      </c>
      <c r="H35" s="1399">
        <f t="shared" si="4"/>
        <v>11</v>
      </c>
      <c r="I35" s="1399">
        <f t="shared" si="4"/>
        <v>10</v>
      </c>
      <c r="J35" s="1399">
        <f t="shared" si="4"/>
        <v>10</v>
      </c>
      <c r="K35" s="1399">
        <f t="shared" si="4"/>
        <v>9</v>
      </c>
      <c r="L35" s="1400">
        <f t="shared" si="4"/>
        <v>0</v>
      </c>
      <c r="M35" s="1401">
        <f t="shared" si="4"/>
        <v>9</v>
      </c>
      <c r="N35" s="1399">
        <f t="shared" si="4"/>
        <v>9</v>
      </c>
      <c r="O35" s="1399">
        <f t="shared" si="4"/>
        <v>9</v>
      </c>
      <c r="P35" s="1399">
        <f t="shared" si="4"/>
        <v>10</v>
      </c>
      <c r="Q35" s="1399">
        <f t="shared" si="4"/>
        <v>1</v>
      </c>
      <c r="R35" s="1399">
        <f t="shared" si="4"/>
        <v>8</v>
      </c>
      <c r="S35" s="1399">
        <f t="shared" si="4"/>
        <v>10</v>
      </c>
      <c r="T35" s="1399">
        <f t="shared" si="4"/>
        <v>10</v>
      </c>
      <c r="U35" s="1399">
        <f t="shared" si="4"/>
        <v>10</v>
      </c>
      <c r="V35" s="1399">
        <f t="shared" si="4"/>
        <v>9</v>
      </c>
      <c r="W35" s="1399">
        <f t="shared" si="4"/>
        <v>10</v>
      </c>
      <c r="X35" s="1399">
        <f t="shared" si="4"/>
        <v>6</v>
      </c>
      <c r="Y35" s="1399">
        <f t="shared" si="4"/>
        <v>6</v>
      </c>
      <c r="Z35" s="1399">
        <f t="shared" si="4"/>
        <v>6</v>
      </c>
      <c r="AA35" s="1399">
        <f t="shared" si="4"/>
        <v>6</v>
      </c>
      <c r="AB35" s="1399">
        <f t="shared" si="4"/>
        <v>1</v>
      </c>
      <c r="AC35" s="1399">
        <f t="shared" si="4"/>
        <v>11</v>
      </c>
      <c r="AD35" s="1399">
        <f t="shared" si="4"/>
        <v>1</v>
      </c>
      <c r="AE35" s="1399">
        <f>(COUNTA(AE36:AE71))/2</f>
        <v>10.5</v>
      </c>
      <c r="AF35" s="1399">
        <f>(COUNTA(AF36:AF71))/2</f>
        <v>10</v>
      </c>
      <c r="AG35" s="1399">
        <f t="shared" si="4"/>
        <v>10.5</v>
      </c>
      <c r="AH35" s="1399">
        <f t="shared" si="4"/>
        <v>7.5</v>
      </c>
      <c r="AI35" s="1400">
        <f t="shared" si="4"/>
        <v>10</v>
      </c>
      <c r="AJ35" s="1401">
        <f>(COUNTA(AJ36:AJ81))/2</f>
        <v>7</v>
      </c>
      <c r="AK35" s="1399">
        <f t="shared" ref="AK35:AY35" si="5">(COUNTA(AK36:AK81))/2</f>
        <v>7</v>
      </c>
      <c r="AL35" s="1399">
        <f t="shared" si="5"/>
        <v>8</v>
      </c>
      <c r="AM35" s="1399">
        <f t="shared" si="5"/>
        <v>0</v>
      </c>
      <c r="AN35" s="1399">
        <f t="shared" si="5"/>
        <v>8</v>
      </c>
      <c r="AO35" s="1399">
        <f t="shared" si="5"/>
        <v>0</v>
      </c>
      <c r="AP35" s="1399">
        <f t="shared" si="5"/>
        <v>7</v>
      </c>
      <c r="AQ35" s="1399">
        <f t="shared" si="5"/>
        <v>0</v>
      </c>
      <c r="AR35" s="1399">
        <f t="shared" si="5"/>
        <v>7</v>
      </c>
      <c r="AS35" s="1399">
        <f t="shared" si="5"/>
        <v>0</v>
      </c>
      <c r="AT35" s="1399">
        <f t="shared" si="5"/>
        <v>6</v>
      </c>
      <c r="AU35" s="1400">
        <f t="shared" si="5"/>
        <v>9</v>
      </c>
      <c r="AV35" s="1401">
        <f t="shared" si="5"/>
        <v>8</v>
      </c>
      <c r="AW35" s="1399">
        <f t="shared" si="5"/>
        <v>10</v>
      </c>
      <c r="AX35" s="1399">
        <f t="shared" si="5"/>
        <v>11</v>
      </c>
      <c r="AY35" s="1400">
        <f t="shared" si="5"/>
        <v>7</v>
      </c>
      <c r="AZ35" s="1402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8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8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3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4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81" t="s">
        <v>108</v>
      </c>
      <c r="AV54" s="700" t="s">
        <v>97</v>
      </c>
      <c r="AW54" s="436" t="s">
        <v>97</v>
      </c>
      <c r="AX54" s="436"/>
      <c r="AY54" s="1463" t="s">
        <v>108</v>
      </c>
      <c r="BA54" s="234"/>
      <c r="BB54" s="234" t="s">
        <v>1039</v>
      </c>
    </row>
    <row r="55" spans="1:54" ht="13.5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82" t="s">
        <v>108</v>
      </c>
      <c r="AV55" s="701" t="s">
        <v>97</v>
      </c>
      <c r="AW55" s="883" t="s">
        <v>97</v>
      </c>
      <c r="AX55" s="883"/>
      <c r="AY55" s="1464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81" t="s">
        <v>108</v>
      </c>
      <c r="AV56" s="700"/>
      <c r="AW56" s="436"/>
      <c r="AX56" s="436" t="s">
        <v>97</v>
      </c>
      <c r="AY56" s="1463" t="s">
        <v>108</v>
      </c>
    </row>
    <row r="57" spans="1:54" ht="13.5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82" t="s">
        <v>108</v>
      </c>
      <c r="AV57" s="701"/>
      <c r="AW57" s="883"/>
      <c r="AX57" s="883" t="s">
        <v>97</v>
      </c>
      <c r="AY57" s="1464" t="s">
        <v>108</v>
      </c>
    </row>
    <row r="58" spans="1:54">
      <c r="A58" s="1406">
        <v>45766</v>
      </c>
      <c r="B58" s="1407"/>
      <c r="C58" s="1407"/>
      <c r="D58" s="1407"/>
      <c r="E58" s="1408"/>
      <c r="F58" s="1408"/>
      <c r="G58" s="1408"/>
      <c r="H58" s="1408"/>
      <c r="I58" s="1408"/>
      <c r="J58" s="1408"/>
      <c r="K58" s="1408"/>
      <c r="L58" s="503"/>
      <c r="M58" s="1409"/>
      <c r="N58" s="1410"/>
      <c r="O58" s="1408"/>
      <c r="P58" s="1408"/>
      <c r="Q58" s="1408"/>
      <c r="R58" s="1408"/>
      <c r="S58" s="1408"/>
      <c r="T58" s="1408"/>
      <c r="U58" s="1411"/>
      <c r="V58" s="1412"/>
      <c r="W58" s="1411"/>
      <c r="X58" s="1411"/>
      <c r="Y58" s="1411"/>
      <c r="Z58" s="1411"/>
      <c r="AA58" s="1411"/>
      <c r="AB58" s="1413"/>
      <c r="AC58" s="1414"/>
      <c r="AD58" s="1414"/>
      <c r="AE58" s="1415"/>
      <c r="AF58" s="1415"/>
      <c r="AG58" s="1416"/>
      <c r="AH58" s="1417"/>
      <c r="AI58" s="1418"/>
      <c r="AJ58" s="1419"/>
      <c r="AK58" s="1420"/>
      <c r="AL58" s="1420"/>
      <c r="AM58" s="1416"/>
      <c r="AN58" s="1420"/>
      <c r="AO58" s="1416"/>
      <c r="AP58" s="1421"/>
      <c r="AQ58" s="1411"/>
      <c r="AR58" s="1422"/>
      <c r="AS58" s="1423"/>
      <c r="AT58" s="1424"/>
      <c r="AU58" s="1425"/>
      <c r="AV58" s="1426"/>
      <c r="AW58" s="1408"/>
      <c r="AX58" s="1408"/>
      <c r="AY58" s="1427"/>
    </row>
    <row r="59" spans="1:54" ht="13.5" thickBot="1">
      <c r="A59" s="1428">
        <v>45767</v>
      </c>
      <c r="B59" s="1429"/>
      <c r="C59" s="1429"/>
      <c r="D59" s="1429"/>
      <c r="E59" s="1430"/>
      <c r="F59" s="1430"/>
      <c r="G59" s="1430"/>
      <c r="H59" s="1430"/>
      <c r="I59" s="1430"/>
      <c r="J59" s="1430"/>
      <c r="K59" s="1430"/>
      <c r="L59" s="506"/>
      <c r="M59" s="1431"/>
      <c r="N59" s="1432"/>
      <c r="O59" s="1430"/>
      <c r="P59" s="1430"/>
      <c r="Q59" s="1430"/>
      <c r="R59" s="1430"/>
      <c r="S59" s="1430"/>
      <c r="T59" s="1430"/>
      <c r="U59" s="1433"/>
      <c r="V59" s="1434"/>
      <c r="W59" s="1433"/>
      <c r="X59" s="1433"/>
      <c r="Y59" s="1433"/>
      <c r="Z59" s="1433"/>
      <c r="AA59" s="1433"/>
      <c r="AB59" s="1435"/>
      <c r="AC59" s="1436"/>
      <c r="AD59" s="1436"/>
      <c r="AE59" s="1437"/>
      <c r="AF59" s="1437"/>
      <c r="AG59" s="1438"/>
      <c r="AH59" s="1439"/>
      <c r="AI59" s="1440"/>
      <c r="AJ59" s="1441"/>
      <c r="AK59" s="1442"/>
      <c r="AL59" s="1442"/>
      <c r="AM59" s="1438"/>
      <c r="AN59" s="1442"/>
      <c r="AO59" s="1438"/>
      <c r="AP59" s="1443"/>
      <c r="AQ59" s="1433"/>
      <c r="AR59" s="1444"/>
      <c r="AS59" s="1445"/>
      <c r="AT59" s="1446"/>
      <c r="AU59" s="1447"/>
      <c r="AV59" s="1448"/>
      <c r="AW59" s="1430"/>
      <c r="AX59" s="1430"/>
      <c r="AY59" s="1449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5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7"/>
      <c r="D62" s="1407"/>
      <c r="E62" s="502"/>
      <c r="F62" s="1408"/>
      <c r="G62" s="1408"/>
      <c r="H62" s="1408"/>
      <c r="I62" s="1408"/>
      <c r="J62" s="502"/>
      <c r="K62" s="502"/>
      <c r="L62" s="503"/>
      <c r="M62" s="1409"/>
      <c r="N62" s="1410"/>
      <c r="O62" s="1408"/>
      <c r="P62" s="502"/>
      <c r="Q62" s="1408"/>
      <c r="R62" s="502"/>
      <c r="S62" s="1450"/>
      <c r="T62" s="1450"/>
      <c r="U62" s="1411"/>
      <c r="V62" s="1451"/>
      <c r="W62" s="1411"/>
      <c r="X62" s="502"/>
      <c r="Y62" s="502"/>
      <c r="Z62" s="502"/>
      <c r="AA62" s="502"/>
      <c r="AB62" s="1413"/>
      <c r="AC62" s="1414"/>
      <c r="AD62" s="1414"/>
      <c r="AE62" s="502"/>
      <c r="AF62" s="502"/>
      <c r="AG62" s="1416"/>
      <c r="AH62" s="502"/>
      <c r="AI62" s="503"/>
      <c r="AJ62" s="1452"/>
      <c r="AK62" s="1453"/>
      <c r="AL62" s="1453"/>
      <c r="AM62" s="502"/>
      <c r="AN62" s="1453"/>
      <c r="AO62" s="502"/>
      <c r="AP62" s="1453"/>
      <c r="AQ62" s="502"/>
      <c r="AR62" s="1453"/>
      <c r="AS62" s="502"/>
      <c r="AT62" s="1454"/>
      <c r="AU62" s="503"/>
      <c r="AV62" s="1455"/>
      <c r="AW62" s="502"/>
      <c r="AX62" s="502"/>
      <c r="AY62" s="503"/>
      <c r="BA62" s="30" t="s">
        <v>1038</v>
      </c>
    </row>
    <row r="63" spans="1:54" ht="13.5" thickBot="1">
      <c r="A63" s="354">
        <v>45781</v>
      </c>
      <c r="B63" s="505">
        <f t="shared" si="6"/>
        <v>0</v>
      </c>
      <c r="C63" s="1429"/>
      <c r="D63" s="1429"/>
      <c r="E63" s="452"/>
      <c r="F63" s="1430"/>
      <c r="G63" s="1430"/>
      <c r="H63" s="1430"/>
      <c r="I63" s="1430"/>
      <c r="J63" s="452"/>
      <c r="K63" s="452"/>
      <c r="L63" s="506"/>
      <c r="M63" s="1431"/>
      <c r="N63" s="1432"/>
      <c r="O63" s="1430"/>
      <c r="P63" s="452"/>
      <c r="Q63" s="1430"/>
      <c r="R63" s="452"/>
      <c r="S63" s="1430"/>
      <c r="T63" s="1430"/>
      <c r="U63" s="1433"/>
      <c r="V63" s="1456"/>
      <c r="W63" s="1433"/>
      <c r="X63" s="452"/>
      <c r="Y63" s="452"/>
      <c r="Z63" s="452"/>
      <c r="AA63" s="452"/>
      <c r="AB63" s="1435"/>
      <c r="AC63" s="1436"/>
      <c r="AD63" s="1436"/>
      <c r="AE63" s="452"/>
      <c r="AF63" s="1437"/>
      <c r="AG63" s="1438"/>
      <c r="AH63" s="452"/>
      <c r="AI63" s="452"/>
      <c r="AJ63" s="1457"/>
      <c r="AK63" s="1458"/>
      <c r="AL63" s="1458"/>
      <c r="AM63" s="452"/>
      <c r="AN63" s="1458"/>
      <c r="AO63" s="452"/>
      <c r="AP63" s="1458"/>
      <c r="AQ63" s="452"/>
      <c r="AR63" s="1458"/>
      <c r="AS63" s="452"/>
      <c r="AT63" s="1459"/>
      <c r="AU63" s="506"/>
      <c r="AV63" s="1460"/>
      <c r="AW63" s="1461"/>
      <c r="AX63" s="1461"/>
      <c r="AY63" s="1462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5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5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5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5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5" t="s">
        <v>1040</v>
      </c>
    </row>
    <row r="73" spans="1:57" ht="13.5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5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5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5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5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5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65" customWidth="1"/>
    <col min="22" max="22" width="5.28515625" style="265" customWidth="1"/>
    <col min="23" max="23" width="5.140625" customWidth="1"/>
    <col min="24" max="24" width="4.5703125" customWidth="1"/>
    <col min="25" max="25" width="26.85546875" customWidth="1"/>
    <col min="26" max="27" width="9" style="265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65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65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65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56"/>
      <c r="Q1" s="265"/>
      <c r="R1" s="265"/>
      <c r="U1"/>
      <c r="V1" s="316"/>
      <c r="W1" s="1545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8">
      <c r="L2" s="1539" t="s">
        <v>1116</v>
      </c>
      <c r="M2" s="265"/>
      <c r="P2" s="556"/>
      <c r="R2" s="1539" t="s">
        <v>1116</v>
      </c>
      <c r="S2" s="265"/>
      <c r="T2" s="265"/>
      <c r="V2" s="1546"/>
      <c r="W2" s="317"/>
      <c r="X2" s="1538" t="s">
        <v>1114</v>
      </c>
      <c r="Y2" s="265"/>
      <c r="AC2" s="1538"/>
      <c r="AD2" s="1538" t="s">
        <v>1114</v>
      </c>
      <c r="AE2" s="265"/>
      <c r="AF2" s="265"/>
      <c r="AG2" s="265"/>
    </row>
    <row r="3" spans="12:57" ht="18">
      <c r="M3" s="1540" t="s">
        <v>1115</v>
      </c>
      <c r="S3" s="1540" t="s">
        <v>1115</v>
      </c>
      <c r="T3" s="265"/>
      <c r="V3" s="1547"/>
      <c r="W3" s="317"/>
      <c r="Y3" s="1541" t="s">
        <v>1115</v>
      </c>
      <c r="AE3" s="1541" t="s">
        <v>1115</v>
      </c>
      <c r="AF3" s="265"/>
      <c r="AG3" s="265"/>
    </row>
    <row r="4" spans="12:57" ht="15.75">
      <c r="M4" s="290" t="s">
        <v>1160</v>
      </c>
      <c r="P4" s="542"/>
      <c r="S4" s="290" t="s">
        <v>1160</v>
      </c>
      <c r="T4" s="265"/>
      <c r="V4" s="1548"/>
      <c r="W4" s="317"/>
      <c r="Y4" s="290" t="s">
        <v>1160</v>
      </c>
      <c r="AE4" s="290" t="s">
        <v>1160</v>
      </c>
      <c r="AF4" s="265"/>
      <c r="AG4" s="265"/>
    </row>
    <row r="5" spans="12:57" ht="15" customHeight="1">
      <c r="L5" s="537"/>
      <c r="M5" s="422" t="s">
        <v>1112</v>
      </c>
      <c r="N5" s="551"/>
      <c r="P5" s="556"/>
      <c r="R5" s="537"/>
      <c r="S5" s="418" t="s">
        <v>1111</v>
      </c>
      <c r="T5" s="551"/>
      <c r="V5" s="1546"/>
      <c r="W5" s="317"/>
      <c r="X5" s="537"/>
      <c r="Y5" s="418" t="s">
        <v>1111</v>
      </c>
      <c r="Z5" s="551"/>
      <c r="AA5" s="551"/>
      <c r="AC5" s="537"/>
      <c r="AD5" s="537"/>
      <c r="AE5" s="422" t="s">
        <v>1112</v>
      </c>
      <c r="AF5" s="551"/>
      <c r="AG5" s="551"/>
    </row>
    <row r="6" spans="12:57" ht="15" customHeight="1">
      <c r="L6" s="540"/>
      <c r="M6" s="727">
        <v>45787</v>
      </c>
      <c r="N6" s="728" t="s">
        <v>1110</v>
      </c>
      <c r="R6" s="540"/>
      <c r="S6" s="727">
        <v>45801</v>
      </c>
      <c r="T6" s="728" t="s">
        <v>1113</v>
      </c>
      <c r="V6" s="1547"/>
      <c r="W6" s="317"/>
      <c r="X6" s="540"/>
      <c r="Y6" s="727">
        <v>45787</v>
      </c>
      <c r="Z6" s="728" t="s">
        <v>1113</v>
      </c>
      <c r="AA6" s="542"/>
      <c r="AC6" s="537"/>
      <c r="AD6" s="540"/>
      <c r="AE6" s="727">
        <v>45801</v>
      </c>
      <c r="AF6" s="728" t="s">
        <v>1110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47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47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1135</v>
      </c>
      <c r="N9" s="738">
        <v>0.375</v>
      </c>
      <c r="O9" s="1502">
        <v>2023</v>
      </c>
      <c r="P9" s="1486"/>
      <c r="Q9" s="664"/>
      <c r="R9" s="340">
        <v>1</v>
      </c>
      <c r="S9" s="340" t="s">
        <v>1135</v>
      </c>
      <c r="T9" s="738">
        <v>0.52083333333333337</v>
      </c>
      <c r="U9" s="1502">
        <v>2023</v>
      </c>
      <c r="V9" s="1549"/>
      <c r="W9" s="1485"/>
      <c r="X9" s="340">
        <v>1</v>
      </c>
      <c r="Y9" s="340" t="s">
        <v>1159</v>
      </c>
      <c r="Z9" s="738">
        <v>0.499999999999999</v>
      </c>
      <c r="AA9" s="1551">
        <v>2015</v>
      </c>
      <c r="AB9" s="664"/>
      <c r="AC9" s="537"/>
      <c r="AD9" s="340">
        <v>1</v>
      </c>
      <c r="AE9" s="340" t="s">
        <v>1158</v>
      </c>
      <c r="AF9" s="738">
        <v>0.375</v>
      </c>
      <c r="AG9" s="1552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1136</v>
      </c>
      <c r="N10" s="738">
        <v>0.38541666666666669</v>
      </c>
      <c r="O10" s="1502">
        <v>2023</v>
      </c>
      <c r="P10" s="1486"/>
      <c r="Q10" s="664"/>
      <c r="R10" s="340">
        <v>2</v>
      </c>
      <c r="S10" s="340" t="s">
        <v>1136</v>
      </c>
      <c r="T10" s="738">
        <v>0.53125</v>
      </c>
      <c r="U10" s="1502">
        <v>2023</v>
      </c>
      <c r="V10" s="1549"/>
      <c r="W10" s="1485"/>
      <c r="X10" s="340">
        <v>2</v>
      </c>
      <c r="Y10" s="340" t="s">
        <v>1121</v>
      </c>
      <c r="Z10" s="1543">
        <v>0.51041666666666496</v>
      </c>
      <c r="AA10" s="1502">
        <v>2023</v>
      </c>
      <c r="AB10" s="664"/>
      <c r="AC10" s="537"/>
      <c r="AD10" s="340">
        <v>2</v>
      </c>
      <c r="AE10" s="340" t="s">
        <v>1159</v>
      </c>
      <c r="AF10" s="738">
        <v>0.38541666666666669</v>
      </c>
      <c r="AG10" s="1552">
        <v>2015</v>
      </c>
      <c r="AI10" s="664"/>
    </row>
    <row r="11" spans="12:57" ht="15" customHeight="1">
      <c r="L11" s="201">
        <v>3</v>
      </c>
      <c r="M11" s="340" t="s">
        <v>1137</v>
      </c>
      <c r="N11" s="738">
        <v>0.39583333333333298</v>
      </c>
      <c r="O11" s="1502">
        <v>2023</v>
      </c>
      <c r="P11" s="1486"/>
      <c r="Q11" s="664"/>
      <c r="R11" s="340">
        <v>3</v>
      </c>
      <c r="S11" s="340" t="s">
        <v>1137</v>
      </c>
      <c r="T11" s="738">
        <v>0.54166666666666696</v>
      </c>
      <c r="U11" s="1502">
        <v>2023</v>
      </c>
      <c r="V11" s="1549"/>
      <c r="W11" s="1485"/>
      <c r="X11" s="340">
        <v>3</v>
      </c>
      <c r="Y11" s="340" t="s">
        <v>1123</v>
      </c>
      <c r="Z11" s="738">
        <v>0.52083333333333104</v>
      </c>
      <c r="AA11" s="1502">
        <v>2023</v>
      </c>
      <c r="AB11" s="542"/>
      <c r="AC11" s="537"/>
      <c r="AD11" s="340">
        <v>3</v>
      </c>
      <c r="AE11" s="340" t="s">
        <v>1121</v>
      </c>
      <c r="AF11" s="738">
        <v>0.39583333333333298</v>
      </c>
      <c r="AG11" s="1502">
        <v>2023</v>
      </c>
      <c r="AI11" s="664"/>
    </row>
    <row r="12" spans="12:57" ht="15" customHeight="1">
      <c r="L12" s="201">
        <v>4</v>
      </c>
      <c r="M12" s="340" t="s">
        <v>1138</v>
      </c>
      <c r="N12" s="738">
        <v>0.40625</v>
      </c>
      <c r="O12" s="1502">
        <v>2023</v>
      </c>
      <c r="P12" s="1486"/>
      <c r="Q12" s="664"/>
      <c r="R12" s="340">
        <v>4</v>
      </c>
      <c r="S12" s="340" t="s">
        <v>1138</v>
      </c>
      <c r="T12" s="738">
        <v>0.55208333333333304</v>
      </c>
      <c r="U12" s="1502">
        <v>2023</v>
      </c>
      <c r="V12" s="1549"/>
      <c r="W12" s="1485"/>
      <c r="X12" s="340">
        <v>4</v>
      </c>
      <c r="Y12" s="340" t="s">
        <v>1117</v>
      </c>
      <c r="Z12" s="738">
        <v>0.531249999999997</v>
      </c>
      <c r="AA12" s="1502">
        <v>2023</v>
      </c>
      <c r="AB12" s="664"/>
      <c r="AC12" s="537"/>
      <c r="AD12" s="340">
        <v>4</v>
      </c>
      <c r="AE12" s="340" t="s">
        <v>1123</v>
      </c>
      <c r="AF12" s="738">
        <v>0.40625</v>
      </c>
      <c r="AG12" s="1502">
        <v>2023</v>
      </c>
      <c r="AI12" s="664"/>
    </row>
    <row r="13" spans="12:57" ht="15" customHeight="1">
      <c r="L13" s="201">
        <v>5</v>
      </c>
      <c r="M13" s="340" t="s">
        <v>1139</v>
      </c>
      <c r="N13" s="738">
        <v>0.41666666666666702</v>
      </c>
      <c r="O13" s="1502">
        <v>2023</v>
      </c>
      <c r="P13" s="1486"/>
      <c r="Q13" s="664"/>
      <c r="R13" s="340">
        <v>5</v>
      </c>
      <c r="S13" s="340" t="s">
        <v>1139</v>
      </c>
      <c r="T13" s="738">
        <v>0.5625</v>
      </c>
      <c r="U13" s="1502">
        <v>2023</v>
      </c>
      <c r="V13" s="1549"/>
      <c r="W13" s="1485"/>
      <c r="X13" s="340">
        <v>5</v>
      </c>
      <c r="Y13" s="340" t="s">
        <v>1118</v>
      </c>
      <c r="Z13" s="738">
        <v>0.54166666666666297</v>
      </c>
      <c r="AA13" s="1502">
        <v>2023</v>
      </c>
      <c r="AB13" s="664"/>
      <c r="AC13" s="537"/>
      <c r="AD13" s="340">
        <v>5</v>
      </c>
      <c r="AE13" s="340" t="s">
        <v>1117</v>
      </c>
      <c r="AF13" s="738">
        <v>0.41666666666666702</v>
      </c>
      <c r="AG13" s="1502">
        <v>2023</v>
      </c>
      <c r="AI13" s="664"/>
    </row>
    <row r="14" spans="12:57" ht="15" customHeight="1">
      <c r="L14" s="203">
        <v>6</v>
      </c>
      <c r="M14" s="1542" t="s">
        <v>1141</v>
      </c>
      <c r="N14" s="738">
        <v>0.42708333333333298</v>
      </c>
      <c r="O14" s="1550">
        <v>2023</v>
      </c>
      <c r="P14" s="1486"/>
      <c r="Q14" s="664"/>
      <c r="R14" s="1542">
        <v>6</v>
      </c>
      <c r="S14" s="1542" t="s">
        <v>1141</v>
      </c>
      <c r="T14" s="738">
        <v>0.57291666666666696</v>
      </c>
      <c r="U14" s="1550">
        <v>2023</v>
      </c>
      <c r="V14" s="1549"/>
      <c r="W14" s="1485"/>
      <c r="X14" s="340">
        <v>6</v>
      </c>
      <c r="Y14" s="1542" t="s">
        <v>1119</v>
      </c>
      <c r="Z14" s="738">
        <v>0.55208333333332904</v>
      </c>
      <c r="AA14" s="1502">
        <v>2023</v>
      </c>
      <c r="AB14" s="664"/>
      <c r="AC14" s="537"/>
      <c r="AD14" s="340">
        <v>6</v>
      </c>
      <c r="AE14" s="340" t="s">
        <v>1118</v>
      </c>
      <c r="AF14" s="738">
        <v>0.42708333333333298</v>
      </c>
      <c r="AG14" s="1502">
        <v>2023</v>
      </c>
      <c r="AI14" s="664"/>
    </row>
    <row r="15" spans="12:57" ht="15" customHeight="1">
      <c r="L15" s="201">
        <v>7</v>
      </c>
      <c r="M15" s="340" t="s">
        <v>1143</v>
      </c>
      <c r="N15" s="738">
        <v>0.4375</v>
      </c>
      <c r="O15" s="1550">
        <v>2023</v>
      </c>
      <c r="P15" s="1486"/>
      <c r="Q15" s="664"/>
      <c r="R15" s="340">
        <v>7</v>
      </c>
      <c r="S15" s="340" t="s">
        <v>1143</v>
      </c>
      <c r="T15" s="738">
        <v>0.58333333333333304</v>
      </c>
      <c r="U15" s="1550">
        <v>2023</v>
      </c>
      <c r="V15" s="1549"/>
      <c r="W15" s="1485"/>
      <c r="X15" s="340">
        <v>7</v>
      </c>
      <c r="Y15" s="1542" t="s">
        <v>1120</v>
      </c>
      <c r="Z15" s="738">
        <v>0.562499999999995</v>
      </c>
      <c r="AA15" s="1502">
        <v>2023</v>
      </c>
      <c r="AB15" s="664"/>
      <c r="AC15" s="537"/>
      <c r="AD15" s="340">
        <v>7</v>
      </c>
      <c r="AE15" s="1542" t="s">
        <v>1119</v>
      </c>
      <c r="AF15" s="738">
        <v>0.4375</v>
      </c>
      <c r="AG15" s="1502">
        <v>2023</v>
      </c>
      <c r="AI15" s="664"/>
    </row>
    <row r="16" spans="12:57" ht="15" customHeight="1">
      <c r="L16" s="203">
        <v>8</v>
      </c>
      <c r="M16" s="340" t="s">
        <v>1145</v>
      </c>
      <c r="N16" s="738">
        <v>0.44791666666666702</v>
      </c>
      <c r="O16" s="1550">
        <v>2023</v>
      </c>
      <c r="P16" s="1486"/>
      <c r="Q16" s="664"/>
      <c r="R16" s="1542">
        <v>8</v>
      </c>
      <c r="S16" s="340" t="s">
        <v>1145</v>
      </c>
      <c r="T16" s="738">
        <v>0.59375</v>
      </c>
      <c r="U16" s="1550">
        <v>2023</v>
      </c>
      <c r="V16" s="1549"/>
      <c r="W16" s="1485"/>
      <c r="X16" s="340">
        <v>8</v>
      </c>
      <c r="Y16" s="1542" t="s">
        <v>1124</v>
      </c>
      <c r="Z16" s="738">
        <v>0.57291666666666097</v>
      </c>
      <c r="AA16" s="1502">
        <v>2023</v>
      </c>
      <c r="AB16" s="664"/>
      <c r="AC16" s="537"/>
      <c r="AD16" s="340">
        <v>8</v>
      </c>
      <c r="AE16" s="1542" t="s">
        <v>1120</v>
      </c>
      <c r="AF16" s="738">
        <v>0.44791666666666702</v>
      </c>
      <c r="AG16" s="1502">
        <v>2023</v>
      </c>
      <c r="AI16" s="664"/>
    </row>
    <row r="17" spans="12:35" ht="15" customHeight="1">
      <c r="L17" s="201">
        <v>9</v>
      </c>
      <c r="M17" s="340" t="s">
        <v>1146</v>
      </c>
      <c r="N17" s="738">
        <v>0.45833333333333298</v>
      </c>
      <c r="O17" s="1550">
        <v>2023</v>
      </c>
      <c r="P17" s="1486"/>
      <c r="Q17" s="664"/>
      <c r="R17" s="340">
        <v>9</v>
      </c>
      <c r="S17" s="340" t="s">
        <v>1146</v>
      </c>
      <c r="T17" s="738">
        <v>0.60416666666666596</v>
      </c>
      <c r="U17" s="1550">
        <v>2023</v>
      </c>
      <c r="V17" s="1549"/>
      <c r="W17" s="1485"/>
      <c r="X17" s="340">
        <v>9</v>
      </c>
      <c r="Y17" s="340" t="s">
        <v>1125</v>
      </c>
      <c r="Z17" s="738">
        <v>0.58333333333332704</v>
      </c>
      <c r="AA17" s="1502">
        <v>2023</v>
      </c>
      <c r="AB17" s="664"/>
      <c r="AC17" s="537"/>
      <c r="AD17" s="340">
        <v>9</v>
      </c>
      <c r="AE17" s="1542" t="s">
        <v>1124</v>
      </c>
      <c r="AF17" s="738">
        <v>0.45833333333333298</v>
      </c>
      <c r="AG17" s="1502">
        <v>2023</v>
      </c>
      <c r="AI17" s="664"/>
    </row>
    <row r="18" spans="12:35" ht="15" customHeight="1">
      <c r="L18" s="203">
        <v>10</v>
      </c>
      <c r="M18" s="1542" t="s">
        <v>1147</v>
      </c>
      <c r="N18" s="738">
        <v>0.46875</v>
      </c>
      <c r="O18" s="1550">
        <v>2023</v>
      </c>
      <c r="P18" s="1486"/>
      <c r="Q18" s="664"/>
      <c r="R18" s="1542">
        <v>10</v>
      </c>
      <c r="S18" s="1542" t="s">
        <v>1147</v>
      </c>
      <c r="T18" s="738">
        <v>0.61458333333333304</v>
      </c>
      <c r="U18" s="1550">
        <v>2023</v>
      </c>
      <c r="V18" s="1549"/>
      <c r="W18" s="1485"/>
      <c r="X18" s="340">
        <v>10</v>
      </c>
      <c r="Y18" s="340" t="s">
        <v>1126</v>
      </c>
      <c r="Z18" s="738">
        <v>0.59374999999999301</v>
      </c>
      <c r="AA18" s="1502">
        <v>2023</v>
      </c>
      <c r="AB18" s="664"/>
      <c r="AC18" s="537"/>
      <c r="AD18" s="340">
        <v>10</v>
      </c>
      <c r="AE18" s="340" t="s">
        <v>1125</v>
      </c>
      <c r="AF18" s="738">
        <v>0.46875</v>
      </c>
      <c r="AG18" s="1502">
        <v>2023</v>
      </c>
      <c r="AI18" s="664"/>
    </row>
    <row r="19" spans="12:35" ht="15" customHeight="1">
      <c r="L19" s="201">
        <v>11</v>
      </c>
      <c r="M19" s="1542" t="s">
        <v>1148</v>
      </c>
      <c r="N19" s="738">
        <v>0.47916666666666702</v>
      </c>
      <c r="O19" s="1550">
        <v>2023</v>
      </c>
      <c r="P19" s="1486"/>
      <c r="Q19" s="664"/>
      <c r="R19" s="340">
        <v>11</v>
      </c>
      <c r="S19" s="1542" t="s">
        <v>1148</v>
      </c>
      <c r="T19" s="738">
        <v>0.624999999999999</v>
      </c>
      <c r="U19" s="1550">
        <v>2023</v>
      </c>
      <c r="V19" s="1549"/>
      <c r="W19" s="1485"/>
      <c r="X19" s="340">
        <v>11</v>
      </c>
      <c r="Y19" s="340" t="s">
        <v>1127</v>
      </c>
      <c r="Z19" s="738">
        <v>0.60416666666665897</v>
      </c>
      <c r="AA19" s="1502">
        <v>2023</v>
      </c>
      <c r="AB19" s="664"/>
      <c r="AC19" s="537"/>
      <c r="AD19" s="340">
        <v>11</v>
      </c>
      <c r="AE19" s="340" t="s">
        <v>1126</v>
      </c>
      <c r="AF19" s="738">
        <v>0.47916666666666702</v>
      </c>
      <c r="AG19" s="1502">
        <v>2023</v>
      </c>
      <c r="AI19" s="664"/>
    </row>
    <row r="20" spans="12:35" ht="15" customHeight="1">
      <c r="L20" s="203">
        <v>12</v>
      </c>
      <c r="M20" s="1542" t="s">
        <v>1149</v>
      </c>
      <c r="N20" s="738">
        <v>0.48958333333333398</v>
      </c>
      <c r="O20" s="1550">
        <v>2023</v>
      </c>
      <c r="P20" s="1486"/>
      <c r="Q20" s="664"/>
      <c r="R20" s="1542">
        <v>12</v>
      </c>
      <c r="S20" s="1542" t="s">
        <v>1149</v>
      </c>
      <c r="T20" s="738">
        <v>0.63541666666666596</v>
      </c>
      <c r="U20" s="1550">
        <v>2023</v>
      </c>
      <c r="V20" s="1549"/>
      <c r="W20" s="1485"/>
      <c r="X20" s="340">
        <v>12</v>
      </c>
      <c r="Y20" s="340" t="s">
        <v>1128</v>
      </c>
      <c r="Z20" s="738">
        <v>0.61458333333332504</v>
      </c>
      <c r="AA20" s="1502">
        <v>2023</v>
      </c>
      <c r="AB20" s="664"/>
      <c r="AC20" s="537"/>
      <c r="AD20" s="340">
        <v>12</v>
      </c>
      <c r="AE20" s="340" t="s">
        <v>1127</v>
      </c>
      <c r="AF20" s="738">
        <v>0.48958333333333398</v>
      </c>
      <c r="AG20" s="1502">
        <v>2023</v>
      </c>
      <c r="AI20" s="664"/>
    </row>
    <row r="21" spans="12:35" ht="15" customHeight="1">
      <c r="L21" s="201">
        <v>13</v>
      </c>
      <c r="M21" s="1542" t="s">
        <v>1150</v>
      </c>
      <c r="N21" s="738">
        <v>0.5</v>
      </c>
      <c r="O21" s="1550">
        <v>2023</v>
      </c>
      <c r="P21" s="1486"/>
      <c r="Q21" s="664"/>
      <c r="R21" s="340">
        <v>13</v>
      </c>
      <c r="S21" s="1542" t="s">
        <v>1150</v>
      </c>
      <c r="T21" s="738">
        <v>0.64583333333333304</v>
      </c>
      <c r="U21" s="1550">
        <v>2023</v>
      </c>
      <c r="V21" s="1549"/>
      <c r="W21" s="1485"/>
      <c r="X21" s="340">
        <v>13</v>
      </c>
      <c r="Y21" s="1542" t="s">
        <v>1129</v>
      </c>
      <c r="Z21" s="738">
        <v>0.62499999999999001</v>
      </c>
      <c r="AA21" s="1502">
        <v>2023</v>
      </c>
      <c r="AB21" s="664"/>
      <c r="AC21" s="537"/>
      <c r="AD21" s="340">
        <v>13</v>
      </c>
      <c r="AE21" s="340" t="s">
        <v>1128</v>
      </c>
      <c r="AF21" s="738">
        <v>0.5</v>
      </c>
      <c r="AG21" s="1502">
        <v>2023</v>
      </c>
      <c r="AI21" s="664"/>
    </row>
    <row r="22" spans="12:35" ht="15" customHeight="1">
      <c r="L22" s="201">
        <v>14</v>
      </c>
      <c r="M22" s="340" t="s">
        <v>1151</v>
      </c>
      <c r="N22" s="738">
        <v>0.51041666666666696</v>
      </c>
      <c r="O22" s="1550">
        <v>2023</v>
      </c>
      <c r="P22" s="1486"/>
      <c r="Q22" s="664"/>
      <c r="R22" s="340">
        <v>14</v>
      </c>
      <c r="S22" s="340" t="s">
        <v>1151</v>
      </c>
      <c r="T22" s="738">
        <v>0.656249999999999</v>
      </c>
      <c r="U22" s="1550">
        <v>2023</v>
      </c>
      <c r="V22" s="1549"/>
      <c r="W22" s="1485"/>
      <c r="X22" s="340">
        <v>14</v>
      </c>
      <c r="Y22" s="1542" t="s">
        <v>1130</v>
      </c>
      <c r="Z22" s="738">
        <v>0.63541666666665597</v>
      </c>
      <c r="AA22" s="1502">
        <v>2023</v>
      </c>
      <c r="AB22" s="664"/>
      <c r="AC22" s="537"/>
      <c r="AD22" s="340">
        <v>14</v>
      </c>
      <c r="AE22" s="1542" t="s">
        <v>1129</v>
      </c>
      <c r="AF22" s="738">
        <v>0.51041666666666696</v>
      </c>
      <c r="AG22" s="1502">
        <v>2023</v>
      </c>
      <c r="AI22" s="664"/>
    </row>
    <row r="23" spans="12:35" ht="15" customHeight="1">
      <c r="L23" s="201">
        <v>15</v>
      </c>
      <c r="M23" s="340" t="s">
        <v>1152</v>
      </c>
      <c r="N23" s="738">
        <v>0.52083333333333404</v>
      </c>
      <c r="O23" s="1550">
        <v>2023</v>
      </c>
      <c r="P23" s="1486"/>
      <c r="Q23" s="664"/>
      <c r="R23" s="340">
        <v>15</v>
      </c>
      <c r="S23" s="340" t="s">
        <v>1152</v>
      </c>
      <c r="T23" s="738">
        <v>0.66666666666666596</v>
      </c>
      <c r="U23" s="1550">
        <v>2023</v>
      </c>
      <c r="V23" s="1549"/>
      <c r="W23" s="1485"/>
      <c r="X23" s="340">
        <v>15</v>
      </c>
      <c r="Y23" s="1542" t="s">
        <v>1131</v>
      </c>
      <c r="Z23" s="738">
        <v>0.64583333333332205</v>
      </c>
      <c r="AA23" s="1502">
        <v>2023</v>
      </c>
      <c r="AB23" s="664"/>
      <c r="AC23" s="537"/>
      <c r="AD23" s="340">
        <v>15</v>
      </c>
      <c r="AE23" s="1542" t="s">
        <v>1130</v>
      </c>
      <c r="AF23" s="738">
        <v>0.52083333333333404</v>
      </c>
      <c r="AG23" s="1502">
        <v>2023</v>
      </c>
      <c r="AI23" s="664"/>
    </row>
    <row r="24" spans="12:35" ht="15" customHeight="1">
      <c r="L24" s="201">
        <v>16</v>
      </c>
      <c r="M24" s="1542" t="s">
        <v>1154</v>
      </c>
      <c r="N24" s="738">
        <v>0.53125</v>
      </c>
      <c r="O24" s="1502">
        <v>2023</v>
      </c>
      <c r="P24" s="1486"/>
      <c r="Q24" s="664"/>
      <c r="R24" s="340">
        <v>16</v>
      </c>
      <c r="S24" s="1542" t="s">
        <v>1154</v>
      </c>
      <c r="T24" s="738">
        <v>0.67708333333333204</v>
      </c>
      <c r="U24" s="1502">
        <v>2023</v>
      </c>
      <c r="V24" s="1549"/>
      <c r="W24" s="1485"/>
      <c r="X24" s="340">
        <v>16</v>
      </c>
      <c r="Y24" s="1542" t="s">
        <v>1132</v>
      </c>
      <c r="Z24" s="738">
        <v>0.65624999999998801</v>
      </c>
      <c r="AA24" s="1502">
        <v>2023</v>
      </c>
      <c r="AB24" s="664"/>
      <c r="AC24" s="537"/>
      <c r="AD24" s="340">
        <v>16</v>
      </c>
      <c r="AE24" s="1542" t="s">
        <v>1131</v>
      </c>
      <c r="AF24" s="738">
        <v>0.53125</v>
      </c>
      <c r="AG24" s="1502">
        <v>2023</v>
      </c>
      <c r="AI24" s="664"/>
    </row>
    <row r="25" spans="12:35" ht="15" customHeight="1">
      <c r="L25" s="201">
        <v>17</v>
      </c>
      <c r="M25" s="739" t="s">
        <v>1140</v>
      </c>
      <c r="N25" s="555">
        <v>0.54166666666666696</v>
      </c>
      <c r="O25" s="1504">
        <v>2023</v>
      </c>
      <c r="P25" s="1486"/>
      <c r="Q25" s="664"/>
      <c r="R25" s="340">
        <v>17</v>
      </c>
      <c r="S25" s="739" t="s">
        <v>1140</v>
      </c>
      <c r="T25" s="555">
        <v>0.687499999999999</v>
      </c>
      <c r="U25" s="1504">
        <v>2023</v>
      </c>
      <c r="V25" s="1549"/>
      <c r="W25" s="1485"/>
      <c r="X25" s="340">
        <v>17</v>
      </c>
      <c r="Y25" s="340" t="s">
        <v>1133</v>
      </c>
      <c r="Z25" s="738">
        <v>0.66666666666665397</v>
      </c>
      <c r="AA25" s="1502">
        <v>2023</v>
      </c>
      <c r="AB25" s="664"/>
      <c r="AC25" s="537"/>
      <c r="AD25" s="340">
        <v>17</v>
      </c>
      <c r="AE25" s="1542" t="s">
        <v>1132</v>
      </c>
      <c r="AF25" s="738">
        <v>0.54166666666666696</v>
      </c>
      <c r="AG25" s="1502">
        <v>2023</v>
      </c>
      <c r="AI25" s="664"/>
    </row>
    <row r="26" spans="12:35" ht="15" customHeight="1">
      <c r="L26" s="201">
        <v>18</v>
      </c>
      <c r="M26" s="739" t="s">
        <v>1142</v>
      </c>
      <c r="N26" s="555">
        <v>0.55208333333333404</v>
      </c>
      <c r="O26" s="1504">
        <v>2023</v>
      </c>
      <c r="P26" s="1486"/>
      <c r="Q26" s="664"/>
      <c r="R26" s="340">
        <v>18</v>
      </c>
      <c r="S26" s="739" t="s">
        <v>1142</v>
      </c>
      <c r="T26" s="555">
        <v>0.69791666666666596</v>
      </c>
      <c r="U26" s="1504">
        <v>2023</v>
      </c>
      <c r="V26" s="1549"/>
      <c r="W26" s="1485"/>
      <c r="X26" s="340">
        <v>18</v>
      </c>
      <c r="Y26" s="340" t="s">
        <v>1134</v>
      </c>
      <c r="Z26" s="738">
        <v>0.67708333333332005</v>
      </c>
      <c r="AA26" s="1502">
        <v>2023</v>
      </c>
      <c r="AB26" s="664"/>
      <c r="AC26" s="537"/>
      <c r="AD26" s="340">
        <v>18</v>
      </c>
      <c r="AE26" s="340" t="s">
        <v>1133</v>
      </c>
      <c r="AF26" s="738">
        <v>0.55208333333333404</v>
      </c>
      <c r="AG26" s="1502">
        <v>2023</v>
      </c>
      <c r="AI26" s="664"/>
    </row>
    <row r="27" spans="12:35" ht="15" customHeight="1">
      <c r="L27" s="201">
        <v>19</v>
      </c>
      <c r="M27" s="552" t="s">
        <v>1144</v>
      </c>
      <c r="N27" s="555">
        <v>0.5625</v>
      </c>
      <c r="O27" s="1504">
        <v>2023</v>
      </c>
      <c r="P27" s="1486"/>
      <c r="Q27" s="664"/>
      <c r="R27" s="340">
        <v>19</v>
      </c>
      <c r="S27" s="552" t="s">
        <v>1144</v>
      </c>
      <c r="T27" s="555">
        <v>0.70833333333333204</v>
      </c>
      <c r="U27" s="1504">
        <v>2023</v>
      </c>
      <c r="V27" s="1549"/>
      <c r="W27" s="1485"/>
      <c r="X27" s="340">
        <v>19</v>
      </c>
      <c r="Y27" s="552" t="s">
        <v>1122</v>
      </c>
      <c r="Z27" s="555">
        <v>0.68749999999998601</v>
      </c>
      <c r="AA27" s="1504">
        <v>2023</v>
      </c>
      <c r="AB27" s="664"/>
      <c r="AC27" s="537"/>
      <c r="AD27" s="340">
        <v>19</v>
      </c>
      <c r="AE27" s="340" t="s">
        <v>1134</v>
      </c>
      <c r="AF27" s="738">
        <v>0.5625</v>
      </c>
      <c r="AG27" s="1502">
        <v>2023</v>
      </c>
      <c r="AI27" s="664"/>
    </row>
    <row r="28" spans="12:35" ht="15" customHeight="1">
      <c r="L28" s="201">
        <v>20</v>
      </c>
      <c r="M28" s="739" t="s">
        <v>1153</v>
      </c>
      <c r="N28" s="555">
        <v>0.57291666666666696</v>
      </c>
      <c r="O28" s="1504">
        <v>2023</v>
      </c>
      <c r="P28" s="542"/>
      <c r="Q28" s="664"/>
      <c r="R28" s="340">
        <v>20</v>
      </c>
      <c r="S28" s="739" t="s">
        <v>1153</v>
      </c>
      <c r="T28" s="555">
        <v>0.718749999999999</v>
      </c>
      <c r="U28" s="1504">
        <v>2023</v>
      </c>
      <c r="V28" s="1549"/>
      <c r="W28" s="1485"/>
      <c r="X28" s="340">
        <v>20</v>
      </c>
      <c r="Y28" s="552" t="s">
        <v>1158</v>
      </c>
      <c r="Z28" s="555">
        <v>0.69791666666665197</v>
      </c>
      <c r="AA28" s="1504">
        <v>2015</v>
      </c>
      <c r="AB28" s="664"/>
      <c r="AC28" s="537"/>
      <c r="AD28" s="340">
        <v>20</v>
      </c>
      <c r="AE28" s="1542" t="s">
        <v>666</v>
      </c>
      <c r="AF28" s="738">
        <v>0.57291666666666696</v>
      </c>
      <c r="AG28" s="1502">
        <v>2023</v>
      </c>
      <c r="AI28" s="664"/>
    </row>
    <row r="29" spans="12:35" ht="15" customHeight="1">
      <c r="M29" s="204"/>
      <c r="N29" s="1486"/>
      <c r="O29" s="1486"/>
      <c r="P29" s="542"/>
      <c r="Q29" s="664"/>
      <c r="R29" s="664"/>
      <c r="S29" s="664"/>
      <c r="T29" s="664"/>
      <c r="U29" s="1486"/>
      <c r="V29" s="1549"/>
      <c r="W29" s="1485"/>
      <c r="X29" s="340">
        <v>21</v>
      </c>
      <c r="Y29" s="552" t="s">
        <v>1155</v>
      </c>
      <c r="Z29" s="555">
        <v>0.70833333333331805</v>
      </c>
      <c r="AA29" s="1504">
        <v>2015</v>
      </c>
      <c r="AB29" s="664"/>
      <c r="AC29" s="537"/>
      <c r="AD29" s="340">
        <v>21</v>
      </c>
      <c r="AE29" s="1542" t="s">
        <v>665</v>
      </c>
      <c r="AF29" s="738">
        <v>0.58333333333333404</v>
      </c>
      <c r="AG29" s="1502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486"/>
      <c r="V30" s="1549"/>
      <c r="W30" s="1485"/>
      <c r="X30" s="340">
        <v>22</v>
      </c>
      <c r="Y30" s="552" t="s">
        <v>1156</v>
      </c>
      <c r="Z30" s="555">
        <v>0.71874999999998401</v>
      </c>
      <c r="AA30" s="1504">
        <v>2015</v>
      </c>
      <c r="AB30" s="664"/>
      <c r="AC30" s="537"/>
      <c r="AD30" s="340">
        <v>22</v>
      </c>
      <c r="AE30" s="552" t="s">
        <v>1122</v>
      </c>
      <c r="AF30" s="555">
        <v>0.593750000000001</v>
      </c>
      <c r="AG30" s="1504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486"/>
      <c r="V31" s="1549"/>
      <c r="W31" s="317"/>
      <c r="X31" s="340">
        <v>23</v>
      </c>
      <c r="Y31" s="552" t="s">
        <v>1157</v>
      </c>
      <c r="Z31" s="555">
        <v>0.72916666666664998</v>
      </c>
      <c r="AA31" s="1504">
        <v>2015</v>
      </c>
      <c r="AB31" s="664"/>
      <c r="AC31" s="537"/>
      <c r="AD31" s="340">
        <v>23</v>
      </c>
      <c r="AE31" s="552" t="s">
        <v>1155</v>
      </c>
      <c r="AF31" s="555">
        <v>0.60416666666666796</v>
      </c>
      <c r="AG31" s="1504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486"/>
      <c r="V32" s="1549"/>
      <c r="W32" s="317"/>
      <c r="X32" s="340">
        <v>24</v>
      </c>
      <c r="Y32" s="552"/>
      <c r="Z32" s="738"/>
      <c r="AA32" s="1544"/>
      <c r="AB32" s="664"/>
      <c r="AC32" s="537"/>
      <c r="AD32" s="340">
        <v>24</v>
      </c>
      <c r="AE32" s="552" t="s">
        <v>1156</v>
      </c>
      <c r="AF32" s="555">
        <v>0.61458333333333504</v>
      </c>
      <c r="AG32" s="1504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486"/>
      <c r="V33" s="1549"/>
      <c r="W33" s="317"/>
      <c r="X33" s="340">
        <v>25</v>
      </c>
      <c r="Y33" s="552"/>
      <c r="Z33" s="738"/>
      <c r="AA33" s="1544"/>
      <c r="AB33" s="664"/>
      <c r="AC33" s="537"/>
      <c r="AD33" s="340">
        <v>25</v>
      </c>
      <c r="AE33" s="552" t="s">
        <v>1157</v>
      </c>
      <c r="AF33" s="555">
        <v>0.625000000000002</v>
      </c>
      <c r="AG33" s="1504">
        <v>2015</v>
      </c>
      <c r="AI33" s="664"/>
    </row>
    <row r="34" spans="2:35" ht="18.75">
      <c r="L34" s="537"/>
      <c r="M34" s="422"/>
      <c r="N34" s="551"/>
      <c r="P34" s="556"/>
      <c r="V34" s="1547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.75">
      <c r="L35" s="537"/>
      <c r="M35" s="422"/>
      <c r="N35" s="551"/>
      <c r="P35" s="556"/>
      <c r="V35" s="1547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.75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.75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.75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.75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.75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.75">
      <c r="L52" s="537"/>
      <c r="M52" s="422"/>
      <c r="N52" s="551"/>
      <c r="P52" s="556"/>
      <c r="X52" s="537"/>
      <c r="Y52" s="418"/>
      <c r="Z52" s="551"/>
      <c r="AA52" s="551"/>
    </row>
    <row r="53" spans="12:27" ht="18.75">
      <c r="L53" s="537"/>
      <c r="M53" s="422"/>
      <c r="N53" s="551"/>
      <c r="P53" s="556"/>
      <c r="X53" s="537"/>
      <c r="Y53" s="418"/>
      <c r="Z53" s="551"/>
      <c r="AA53" s="551"/>
    </row>
    <row r="54" spans="12:27" ht="18.75">
      <c r="L54" s="537"/>
      <c r="M54" s="422"/>
      <c r="N54" s="551"/>
      <c r="P54" s="556"/>
      <c r="X54" s="537"/>
      <c r="Y54" s="418"/>
      <c r="Z54" s="551"/>
      <c r="AA54" s="551"/>
    </row>
    <row r="55" spans="12:27" ht="18.75">
      <c r="L55" s="537"/>
      <c r="M55" s="422"/>
      <c r="N55" s="551"/>
      <c r="P55" s="556"/>
      <c r="X55" s="537"/>
      <c r="Y55" s="418"/>
      <c r="Z55" s="551"/>
      <c r="AA55" s="551"/>
    </row>
    <row r="56" spans="12:27" ht="18.75">
      <c r="X56" s="537"/>
      <c r="Y56" s="418"/>
      <c r="Z56" s="551"/>
      <c r="AA56" s="551"/>
    </row>
    <row r="57" spans="12:27" ht="18.75">
      <c r="X57" s="537"/>
      <c r="Y57" s="418"/>
      <c r="Z57" s="551"/>
      <c r="AA57" s="551"/>
    </row>
    <row r="58" spans="12:27" ht="18.75">
      <c r="X58" s="537"/>
      <c r="Y58" s="418"/>
      <c r="Z58" s="551"/>
      <c r="AA58" s="551"/>
    </row>
    <row r="59" spans="12:27" ht="18.75">
      <c r="X59" s="537"/>
      <c r="Y59" s="418"/>
      <c r="Z59" s="551"/>
      <c r="AA59" s="551"/>
    </row>
    <row r="60" spans="12:27" ht="18.75">
      <c r="X60" s="537"/>
      <c r="Y60" s="418"/>
      <c r="Z60" s="551"/>
      <c r="AA60" s="551"/>
    </row>
    <row r="61" spans="12:27" ht="18.75">
      <c r="X61" s="537"/>
      <c r="Y61" s="418"/>
      <c r="Z61" s="551"/>
      <c r="AA61" s="551"/>
    </row>
    <row r="62" spans="12:27" ht="18.75">
      <c r="X62" s="537"/>
      <c r="Y62" s="418"/>
      <c r="Z62" s="551"/>
      <c r="AA62" s="551"/>
    </row>
    <row r="63" spans="12:27" ht="18.75">
      <c r="X63" s="537"/>
      <c r="Y63" s="418"/>
      <c r="Z63" s="551"/>
      <c r="AA63" s="551"/>
    </row>
    <row r="64" spans="12:27" ht="18.75">
      <c r="X64" s="537"/>
      <c r="Y64" s="418"/>
      <c r="Z64" s="551"/>
      <c r="AA64" s="551"/>
    </row>
    <row r="70" spans="2:5" ht="18.75">
      <c r="B70" s="413" t="s">
        <v>649</v>
      </c>
    </row>
    <row r="71" spans="2:5" ht="13.5" thickBot="1"/>
    <row r="72" spans="2:5" ht="13.5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26.25" thickBot="1">
      <c r="B75" s="745"/>
      <c r="C75" s="746" t="s">
        <v>354</v>
      </c>
      <c r="D75" s="746" t="s">
        <v>356</v>
      </c>
      <c r="E75" s="746" t="s">
        <v>358</v>
      </c>
    </row>
    <row r="76" spans="2:5" ht="26.25" thickBot="1">
      <c r="B76" s="747" t="s">
        <v>1087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5" thickBot="1">
      <c r="B80" s="745"/>
      <c r="C80" s="746" t="s">
        <v>369</v>
      </c>
      <c r="D80" s="746" t="s">
        <v>356</v>
      </c>
      <c r="E80" s="746" t="s">
        <v>358</v>
      </c>
    </row>
    <row r="81" spans="2:5" ht="13.5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2.42578125" customWidth="1"/>
    <col min="18" max="18" width="4.5703125" customWidth="1"/>
    <col min="19" max="19" width="25.7109375" customWidth="1"/>
    <col min="20" max="21" width="9" style="265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65" customWidth="1"/>
    <col min="29" max="29" width="4.85546875" style="265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65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65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65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.75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32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33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32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33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33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33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34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35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36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33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33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33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33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33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33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33"/>
      <c r="AK18" s="324">
        <v>2</v>
      </c>
      <c r="AL18" s="324" t="s">
        <v>629</v>
      </c>
      <c r="AM18" s="324" t="s">
        <v>621</v>
      </c>
      <c r="AN18" s="548">
        <v>31</v>
      </c>
      <c r="AO18" s="1732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32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33"/>
      <c r="AK19" s="324">
        <v>3</v>
      </c>
      <c r="AL19" s="324" t="s">
        <v>631</v>
      </c>
      <c r="AM19" s="324" t="s">
        <v>632</v>
      </c>
      <c r="AN19" s="548">
        <v>31</v>
      </c>
      <c r="AO19" s="1733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33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33"/>
      <c r="AK20" s="324">
        <v>4</v>
      </c>
      <c r="AL20" s="324" t="s">
        <v>633</v>
      </c>
      <c r="AM20" s="324" t="s">
        <v>634</v>
      </c>
      <c r="AN20" s="548">
        <v>31</v>
      </c>
      <c r="AO20" s="1734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34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33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33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33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33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33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33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34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75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.75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75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75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.75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5.75" thickBot="1">
      <c r="L37" s="201">
        <v>1</v>
      </c>
      <c r="M37" s="201" t="s">
        <v>620</v>
      </c>
      <c r="N37" s="273">
        <v>0.375</v>
      </c>
      <c r="O37" s="1732">
        <v>2023</v>
      </c>
      <c r="R37" s="729">
        <v>1</v>
      </c>
      <c r="S37" s="201" t="s">
        <v>620</v>
      </c>
      <c r="T37" s="273">
        <v>0.375</v>
      </c>
      <c r="U37" s="1732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3.5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33"/>
      <c r="R38" s="729">
        <v>2</v>
      </c>
      <c r="S38" s="201" t="s">
        <v>630</v>
      </c>
      <c r="T38" s="273">
        <v>0.38541666666666669</v>
      </c>
      <c r="U38" s="1733"/>
    </row>
    <row r="39" spans="2:51" ht="15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33"/>
      <c r="R39" s="729">
        <v>3</v>
      </c>
      <c r="S39" s="201" t="s">
        <v>622</v>
      </c>
      <c r="T39" s="730">
        <v>0.39583333333333331</v>
      </c>
      <c r="U39" s="1733"/>
      <c r="V39" s="542"/>
      <c r="AD39" s="542"/>
    </row>
    <row r="40" spans="2:51" ht="13.5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33"/>
      <c r="R40" s="731">
        <v>4</v>
      </c>
      <c r="S40" s="732" t="s">
        <v>625</v>
      </c>
      <c r="T40" s="273">
        <v>0.40625</v>
      </c>
      <c r="U40" s="1735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35"/>
      <c r="R41" s="735">
        <v>5</v>
      </c>
      <c r="S41" s="717" t="s">
        <v>574</v>
      </c>
      <c r="T41" s="736">
        <v>0.41666666666666669</v>
      </c>
      <c r="U41" s="1736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36">
        <v>2015</v>
      </c>
      <c r="R42" s="729">
        <v>6</v>
      </c>
      <c r="S42" s="201" t="s">
        <v>629</v>
      </c>
      <c r="T42" s="738">
        <v>0.42708333333333331</v>
      </c>
      <c r="U42" s="1733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33"/>
      <c r="R43" s="729">
        <v>7</v>
      </c>
      <c r="S43" s="201" t="s">
        <v>635</v>
      </c>
      <c r="T43" s="738">
        <v>0.4375</v>
      </c>
      <c r="U43" s="1733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33"/>
      <c r="R44" s="729">
        <v>8</v>
      </c>
      <c r="S44" s="201" t="s">
        <v>570</v>
      </c>
      <c r="T44" s="738">
        <v>0.44791666666666702</v>
      </c>
      <c r="U44" s="1733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33"/>
      <c r="R45" s="729">
        <v>9</v>
      </c>
      <c r="S45" s="201" t="s">
        <v>573</v>
      </c>
      <c r="T45" s="738">
        <v>0.45833333333333298</v>
      </c>
      <c r="U45" s="1733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33"/>
      <c r="R46" s="729">
        <v>10</v>
      </c>
      <c r="S46" s="201" t="s">
        <v>571</v>
      </c>
      <c r="T46" s="738">
        <v>0.46875</v>
      </c>
      <c r="U46" s="1733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33"/>
      <c r="R47" s="729">
        <v>11</v>
      </c>
      <c r="S47" s="201" t="s">
        <v>639</v>
      </c>
      <c r="T47" s="738">
        <v>0.47916666666666602</v>
      </c>
      <c r="U47" s="1733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33"/>
      <c r="R48" s="729">
        <v>12</v>
      </c>
      <c r="S48" s="201" t="s">
        <v>641</v>
      </c>
      <c r="T48" s="738">
        <v>0.48958333333333298</v>
      </c>
      <c r="U48" s="1733"/>
    </row>
    <row r="49" spans="12:21" ht="15" customHeight="1">
      <c r="L49" s="201">
        <v>13</v>
      </c>
      <c r="M49" s="203" t="s">
        <v>641</v>
      </c>
      <c r="N49" s="273">
        <v>0.5</v>
      </c>
      <c r="O49" s="1733"/>
      <c r="R49" s="729">
        <v>13</v>
      </c>
      <c r="S49" s="552" t="s">
        <v>631</v>
      </c>
      <c r="T49" s="738">
        <v>0.5</v>
      </c>
      <c r="U49" s="1733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33"/>
      <c r="R50" s="729">
        <v>14</v>
      </c>
      <c r="S50" s="552" t="s">
        <v>633</v>
      </c>
      <c r="T50" s="738">
        <v>0.51041666666666596</v>
      </c>
      <c r="U50" s="1733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33"/>
      <c r="R51" s="729">
        <v>15</v>
      </c>
      <c r="S51" s="552" t="s">
        <v>623</v>
      </c>
      <c r="T51" s="738">
        <v>0.52083333333333304</v>
      </c>
      <c r="U51" s="1733"/>
    </row>
    <row r="52" spans="12:21">
      <c r="L52" s="201">
        <v>16</v>
      </c>
      <c r="M52" s="739" t="s">
        <v>567</v>
      </c>
      <c r="N52" s="273">
        <v>0.53125</v>
      </c>
      <c r="O52" s="1733"/>
      <c r="R52" s="729">
        <v>16</v>
      </c>
      <c r="S52" s="552" t="s">
        <v>575</v>
      </c>
      <c r="T52" s="738">
        <v>0.53125</v>
      </c>
      <c r="U52" s="1733"/>
    </row>
    <row r="53" spans="12:21">
      <c r="L53" s="201">
        <v>17</v>
      </c>
      <c r="M53" s="552" t="s">
        <v>302</v>
      </c>
      <c r="N53" s="273">
        <v>0.54166666666666696</v>
      </c>
      <c r="O53" s="1733"/>
      <c r="R53" s="729">
        <v>17</v>
      </c>
      <c r="S53" s="552" t="s">
        <v>302</v>
      </c>
      <c r="T53" s="738">
        <v>0.54166666666666696</v>
      </c>
      <c r="U53" s="1733"/>
    </row>
    <row r="54" spans="12:21">
      <c r="L54" s="201">
        <v>18</v>
      </c>
      <c r="M54" s="552" t="s">
        <v>575</v>
      </c>
      <c r="N54" s="273">
        <v>0.55208333333333404</v>
      </c>
      <c r="O54" s="1733"/>
      <c r="R54" s="729">
        <v>18</v>
      </c>
      <c r="S54" s="552" t="s">
        <v>567</v>
      </c>
      <c r="T54" s="738">
        <v>0.55208333333333304</v>
      </c>
      <c r="U54" s="1734"/>
    </row>
    <row r="55" spans="12:21">
      <c r="L55" s="201">
        <v>19</v>
      </c>
      <c r="M55" s="739" t="s">
        <v>643</v>
      </c>
      <c r="N55" s="273">
        <v>0.5625</v>
      </c>
      <c r="O55" s="1734"/>
    </row>
    <row r="56" spans="12:21" ht="18.75">
      <c r="P56" s="542"/>
      <c r="R56" s="740"/>
      <c r="S56" s="538"/>
      <c r="T56" s="551"/>
      <c r="U56" s="2"/>
    </row>
    <row r="57" spans="12:21" ht="15.75">
      <c r="M57" s="290"/>
      <c r="P57" s="542"/>
      <c r="S57" s="290"/>
    </row>
    <row r="58" spans="12:21" ht="18">
      <c r="M58" s="290"/>
      <c r="P58" s="542"/>
      <c r="S58" s="290"/>
      <c r="T58" s="551"/>
      <c r="U58" s="551"/>
    </row>
    <row r="59" spans="12:21" ht="18">
      <c r="M59" s="290"/>
      <c r="P59" s="542"/>
      <c r="S59" s="290"/>
      <c r="T59" s="551"/>
      <c r="U59" s="551"/>
    </row>
    <row r="60" spans="12:21" ht="18">
      <c r="M60" s="290"/>
      <c r="P60" s="542"/>
      <c r="S60" s="290"/>
      <c r="T60" s="551"/>
      <c r="U60" s="551"/>
    </row>
    <row r="61" spans="12:21" ht="18.75">
      <c r="L61" s="537"/>
      <c r="M61" s="422"/>
      <c r="N61" s="551"/>
      <c r="P61" s="556"/>
      <c r="R61" s="537"/>
      <c r="S61" s="418"/>
      <c r="T61" s="551"/>
      <c r="U61" s="551"/>
    </row>
    <row r="62" spans="12:21" ht="18.75">
      <c r="L62" s="537"/>
      <c r="M62" s="422"/>
      <c r="N62" s="551"/>
      <c r="P62" s="556"/>
      <c r="R62" s="537"/>
      <c r="S62" s="418"/>
      <c r="T62" s="551"/>
      <c r="U62" s="551"/>
    </row>
    <row r="63" spans="12:21" ht="18.75">
      <c r="L63" s="537"/>
      <c r="M63" s="422"/>
      <c r="N63" s="551"/>
      <c r="P63" s="556"/>
      <c r="R63" s="537"/>
      <c r="S63" s="418"/>
      <c r="T63" s="551"/>
      <c r="U63" s="551"/>
    </row>
    <row r="64" spans="12:21" ht="18.75">
      <c r="L64" s="537"/>
      <c r="M64" s="422"/>
      <c r="N64" s="551"/>
      <c r="P64" s="556"/>
      <c r="R64" s="537"/>
      <c r="S64" s="418"/>
      <c r="T64" s="551"/>
      <c r="U64" s="551"/>
    </row>
    <row r="65" spans="12:21" ht="18.75">
      <c r="L65" s="537"/>
      <c r="M65" s="422"/>
      <c r="N65" s="551"/>
      <c r="P65" s="556"/>
      <c r="R65" s="537"/>
      <c r="S65" s="418"/>
      <c r="T65" s="551"/>
      <c r="U65" s="551"/>
    </row>
    <row r="66" spans="12:21" ht="18.75">
      <c r="L66" s="537"/>
      <c r="M66" s="422"/>
      <c r="N66" s="551"/>
      <c r="P66" s="556"/>
      <c r="R66" s="537"/>
      <c r="S66" s="418"/>
      <c r="T66" s="551"/>
      <c r="U66" s="551"/>
    </row>
    <row r="67" spans="12:21" ht="18.75">
      <c r="L67" s="537"/>
      <c r="M67" s="422"/>
      <c r="N67" s="551"/>
      <c r="P67" s="556"/>
      <c r="R67" s="537"/>
      <c r="S67" s="418"/>
      <c r="T67" s="551"/>
      <c r="U67" s="551"/>
    </row>
    <row r="68" spans="12:21" ht="18.75">
      <c r="L68" s="537"/>
      <c r="M68" s="422"/>
      <c r="N68" s="551"/>
      <c r="P68" s="556"/>
      <c r="R68" s="537"/>
      <c r="S68" s="418"/>
      <c r="T68" s="551"/>
      <c r="U68" s="551"/>
    </row>
    <row r="69" spans="12:21" ht="18.75">
      <c r="L69" s="537"/>
      <c r="M69" s="422"/>
      <c r="N69" s="551"/>
      <c r="P69" s="556"/>
      <c r="R69" s="537"/>
      <c r="S69" s="418"/>
      <c r="T69" s="551"/>
      <c r="U69" s="551"/>
    </row>
    <row r="70" spans="12:21" ht="18.75">
      <c r="L70" s="537"/>
      <c r="M70" s="422"/>
      <c r="N70" s="551"/>
      <c r="P70" s="556"/>
      <c r="R70" s="537"/>
      <c r="S70" s="418"/>
      <c r="T70" s="551"/>
      <c r="U70" s="551"/>
    </row>
    <row r="71" spans="12:21" ht="18.75">
      <c r="L71" s="537"/>
      <c r="M71" s="422"/>
      <c r="N71" s="551"/>
      <c r="P71" s="556"/>
      <c r="R71" s="537"/>
      <c r="S71" s="418"/>
      <c r="T71" s="551"/>
      <c r="U71" s="551"/>
    </row>
    <row r="72" spans="12:21" ht="18.75">
      <c r="L72" s="537"/>
      <c r="M72" s="422"/>
      <c r="N72" s="551"/>
      <c r="P72" s="556"/>
      <c r="R72" s="537"/>
      <c r="S72" s="418"/>
      <c r="T72" s="551"/>
      <c r="U72" s="551"/>
    </row>
    <row r="73" spans="12:21" ht="18.75">
      <c r="L73" s="537"/>
      <c r="M73" s="422"/>
      <c r="N73" s="551"/>
      <c r="P73" s="556"/>
      <c r="R73" s="537"/>
      <c r="S73" s="418"/>
      <c r="T73" s="551"/>
      <c r="U73" s="551"/>
    </row>
    <row r="74" spans="12:21" ht="18.75">
      <c r="L74" s="537"/>
      <c r="M74" s="422"/>
      <c r="N74" s="551"/>
      <c r="P74" s="556"/>
      <c r="R74" s="537"/>
      <c r="S74" s="418"/>
      <c r="T74" s="551"/>
      <c r="U74" s="551"/>
    </row>
    <row r="75" spans="12:21" ht="18.75">
      <c r="L75" s="537"/>
      <c r="M75" s="422"/>
      <c r="N75" s="551"/>
      <c r="P75" s="556"/>
      <c r="R75" s="537"/>
      <c r="S75" s="418"/>
      <c r="T75" s="551"/>
      <c r="U75" s="551"/>
    </row>
    <row r="76" spans="12:21" ht="18.75">
      <c r="L76" s="537"/>
      <c r="M76" s="422"/>
      <c r="N76" s="551"/>
      <c r="P76" s="556"/>
      <c r="R76" s="537"/>
      <c r="S76" s="418"/>
      <c r="T76" s="551"/>
      <c r="U76" s="551"/>
    </row>
    <row r="77" spans="12:21" ht="18.75">
      <c r="L77" s="537"/>
      <c r="M77" s="422"/>
      <c r="N77" s="551"/>
      <c r="P77" s="556"/>
      <c r="R77" s="537"/>
      <c r="S77" s="418"/>
      <c r="T77" s="551"/>
      <c r="U77" s="551"/>
    </row>
    <row r="78" spans="12:21" ht="18.75">
      <c r="L78" s="537"/>
      <c r="M78" s="422"/>
      <c r="N78" s="551"/>
      <c r="P78" s="556"/>
      <c r="R78" s="537"/>
      <c r="S78" s="418"/>
      <c r="T78" s="551"/>
      <c r="U78" s="551"/>
    </row>
    <row r="79" spans="12:21" ht="18.75">
      <c r="L79" s="537"/>
      <c r="M79" s="422"/>
      <c r="N79" s="551"/>
      <c r="P79" s="556"/>
      <c r="R79" s="537"/>
      <c r="S79" s="418"/>
      <c r="T79" s="551"/>
      <c r="U79" s="551"/>
    </row>
    <row r="80" spans="12:21" ht="18.75">
      <c r="L80" s="537"/>
      <c r="M80" s="422"/>
      <c r="N80" s="551"/>
      <c r="P80" s="556"/>
      <c r="R80" s="537"/>
      <c r="S80" s="418"/>
      <c r="T80" s="551"/>
      <c r="U80" s="551"/>
    </row>
    <row r="81" spans="12:21" ht="18.75">
      <c r="L81" s="537"/>
      <c r="M81" s="422"/>
      <c r="N81" s="551"/>
      <c r="P81" s="556"/>
      <c r="R81" s="537"/>
      <c r="S81" s="418"/>
      <c r="T81" s="551"/>
      <c r="U81" s="551"/>
    </row>
    <row r="82" spans="12:21" ht="18.75">
      <c r="L82" s="537"/>
      <c r="M82" s="422"/>
      <c r="N82" s="551"/>
      <c r="P82" s="556"/>
      <c r="R82" s="537"/>
      <c r="S82" s="418"/>
      <c r="T82" s="551"/>
      <c r="U82" s="551"/>
    </row>
    <row r="83" spans="12:21" ht="18.75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BA7:BA9"/>
    <mergeCell ref="AO18:AO20"/>
    <mergeCell ref="AH6:AH10"/>
    <mergeCell ref="AH11:AH27"/>
    <mergeCell ref="BH18:BH20"/>
    <mergeCell ref="O37:O41"/>
    <mergeCell ref="U37:U40"/>
    <mergeCell ref="U41:U54"/>
    <mergeCell ref="O42:O5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1" customWidth="1"/>
    <col min="6" max="8" width="3.85546875" style="670" hidden="1" customWidth="1"/>
    <col min="9" max="9" width="3.85546875" style="664" customWidth="1"/>
    <col min="10" max="10" width="3.85546875" style="662" customWidth="1"/>
    <col min="11" max="11" width="4.5703125" style="664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5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4" customWidth="1"/>
    <col min="23" max="23" width="6.140625" style="254" hidden="1" customWidth="1"/>
    <col min="24" max="24" width="6.42578125" style="234" customWidth="1"/>
    <col min="25" max="25" width="7.28515625" style="234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2" hidden="1" customWidth="1"/>
    <col min="36" max="36" width="4.140625" style="212" hidden="1" customWidth="1"/>
    <col min="37" max="37" width="3.85546875" style="212" hidden="1" customWidth="1"/>
    <col min="38" max="40" width="5" style="212" hidden="1" customWidth="1"/>
    <col min="41" max="41" width="4.28515625" style="212" hidden="1" customWidth="1"/>
    <col min="42" max="46" width="4" style="212" hidden="1" customWidth="1"/>
    <col min="47" max="47" width="5" style="212" hidden="1" customWidth="1"/>
    <col min="48" max="48" width="2.7109375" style="212" hidden="1" customWidth="1"/>
    <col min="49" max="49" width="4.7109375" style="212" hidden="1" customWidth="1"/>
    <col min="50" max="50" width="8.85546875" style="30" hidden="1" customWidth="1"/>
    <col min="51" max="53" width="8.85546875" style="30"/>
    <col min="54" max="56" width="6.140625" style="254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65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75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5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5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5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.75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.75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75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75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5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4.25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4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5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5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4.25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75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.75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75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75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5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75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5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4.25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75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75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5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4.25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5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75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75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5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5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75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75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75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5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75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75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75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.75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.75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75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5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.75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75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75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5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.75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.75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5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4.25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5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149999999999999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5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5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75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75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75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5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5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5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75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75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5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5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5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5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4.25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4.2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4.2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5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5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5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5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5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4.25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4.2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75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5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4.2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4.2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4.25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4.25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4.25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4.25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4.25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4.25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4.25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4.2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5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.75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.75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75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75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5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5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5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5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5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5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5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5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5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5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5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5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5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4.25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4.25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.75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.75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75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75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5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5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5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5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5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5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5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5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5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5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5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5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5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5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5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5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5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4.25">
      <c r="R213" s="341"/>
      <c r="S213" s="341"/>
      <c r="T213" s="341"/>
      <c r="U213" s="306"/>
    </row>
    <row r="214" spans="18:21" ht="14.25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2025-06-03T16:14:28Z</cp:lastPrinted>
  <dcterms:created xsi:type="dcterms:W3CDTF">1998-09-18T17:39:33Z</dcterms:created>
  <dcterms:modified xsi:type="dcterms:W3CDTF">2025-06-03T16:15:05Z</dcterms:modified>
</cp:coreProperties>
</file>