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1s_2025_2026\"/>
    </mc:Choice>
  </mc:AlternateContent>
  <bookViews>
    <workbookView xWindow="0" yWindow="0" windowWidth="23040" windowHeight="9072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D39" i="7" l="1"/>
  <c r="B39" i="7"/>
  <c r="D38" i="7"/>
  <c r="B38" i="7"/>
  <c r="D37" i="7"/>
  <c r="B37" i="7"/>
  <c r="D36" i="7"/>
  <c r="B36" i="7"/>
  <c r="D35" i="7"/>
  <c r="B35" i="7"/>
  <c r="D34" i="7"/>
  <c r="B34" i="7"/>
  <c r="D33" i="7"/>
  <c r="B33" i="7"/>
  <c r="D32" i="7"/>
  <c r="B32" i="7"/>
  <c r="D31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B23" i="7"/>
  <c r="D23" i="7" s="1"/>
  <c r="D22" i="7"/>
  <c r="B22" i="7"/>
  <c r="B21" i="7"/>
  <c r="D21" i="7" s="1"/>
  <c r="D20" i="7"/>
  <c r="B20" i="7"/>
  <c r="B19" i="7"/>
  <c r="D19" i="7" s="1"/>
  <c r="D18" i="7"/>
  <c r="B18" i="7"/>
  <c r="B17" i="7"/>
  <c r="D17" i="7" s="1"/>
  <c r="D16" i="7"/>
  <c r="B16" i="7"/>
  <c r="B15" i="7"/>
  <c r="D15" i="7" s="1"/>
  <c r="D14" i="7"/>
  <c r="B14" i="7"/>
  <c r="B13" i="7"/>
  <c r="D13" i="7" s="1"/>
  <c r="D12" i="7"/>
  <c r="B12" i="7"/>
  <c r="B11" i="7"/>
  <c r="D11" i="7" s="1"/>
  <c r="D10" i="7"/>
  <c r="B10" i="7"/>
  <c r="B9" i="7"/>
  <c r="D9" i="7" s="1"/>
  <c r="D8" i="7"/>
  <c r="B8" i="7"/>
  <c r="B7" i="7"/>
  <c r="D7" i="7" s="1"/>
  <c r="D6" i="7"/>
  <c r="B6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<sst xmlns="http://schemas.openxmlformats.org/spreadsheetml/2006/main" count="5791" uniqueCount="325">
  <si>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</si>
  <si>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</si>
  <si>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</si>
  <si>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</si>
  <si>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</si>
  <si>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</si>
  <si>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</si>
  <si>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</si>
  <si>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</si>
  <si>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</si>
  <si>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</si>
  <si>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</si>
  <si>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</si>
  <si>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</si>
  <si>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</si>
  <si>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</si>
  <si>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</si>
  <si>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</si>
  <si>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</si>
  <si>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</si>
  <si>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</si>
  <si>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</si>
  <si>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</si>
  <si>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</si>
  <si>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</si>
  <si>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</si>
  <si>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</si>
  <si>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</si>
  <si>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</si>
  <si>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</si>
  <si>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</si>
  <si>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</si>
  <si>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</si>
  <si>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</si>
  <si>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</si>
  <si>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</si>
  <si>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</si>
  <si>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</si>
  <si>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</si>
  <si>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</si>
  <si>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</si>
  <si>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</si>
  <si>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</si>
  <si>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</si>
  <si>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</si>
  <si>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</si>
  <si>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</si>
  <si>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</si>
  <si>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</si>
  <si>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</si>
  <si>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</si>
  <si>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</si>
  <si>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</si>
  <si>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</si>
  <si>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</si>
  <si>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</si>
  <si>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</si>
  <si>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</si>
  <si>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</si>
  <si>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</si>
  <si>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</si>
  <si>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</si>
  <si>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</si>
  <si>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</si>
  <si>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</si>
  <si>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</si>
  <si>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</si>
  <si>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</si>
  <si>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</si>
  <si>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</si>
  <si>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</si>
  <si>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</si>
  <si>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</si>
  <si>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</si>
  <si>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</si>
  <si>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</si>
  <si>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</si>
  <si>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</si>
  <si>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</si>
  <si>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</si>
  <si>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</si>
  <si>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</si>
  <si>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</si>
  <si>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</si>
  <si>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</si>
  <si>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</si>
  <si>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</si>
  <si>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</si>
  <si>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</si>
  <si>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</si>
  <si>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</si>
  <si>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</si>
  <si>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</si>
  <si>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</si>
  <si>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</si>
  <si>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</si>
  <si>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</si>
  <si>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</si>
  <si>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</si>
  <si>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HISTORIA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</si>
  <si>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</si>
  <si>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</si>
  <si>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</si>
  <si>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</si>
  <si>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</si>
  <si>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</si>
  <si>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</si>
  <si>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</si>
  <si>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</si>
  <si>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</si>
  <si>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</si>
  <si>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</si>
  <si>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</si>
  <si>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</si>
  <si>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</si>
  <si>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</si>
  <si>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</si>
  <si>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</si>
  <si>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</si>
  <si>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</si>
  <si>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</si>
  <si>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</si>
  <si>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</si>
  <si>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</si>
  <si>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</si>
  <si>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</si>
  <si>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</si>
  <si>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</si>
  <si>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</si>
  <si>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</si>
  <si>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</si>
  <si>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</si>
  <si>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</si>
  <si>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</si>
  <si>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</si>
  <si>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</si>
  <si>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</si>
  <si>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</si>
  <si>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</si>
  <si>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</si>
  <si>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</si>
  <si>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</si>
  <si>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</si>
  <si>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</si>
  <si>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</si>
  <si>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</si>
  <si>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</si>
  <si>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</si>
  <si>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</si>
  <si>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</si>
  <si>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</si>
  <si>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</si>
  <si>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</si>
  <si>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</si>
  <si>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</si>
  <si>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</si>
  <si>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</si>
  <si>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</si>
  <si>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</si>
  <si>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</si>
  <si>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>KL. 3 A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</si>
  <si>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</si>
  <si>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</si>
  <si>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</si>
  <si>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</si>
  <si>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</si>
  <si>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</si>
  <si>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</si>
  <si>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</si>
  <si>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</si>
  <si>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</si>
  <si>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</si>
  <si>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</si>
  <si>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</si>
  <si>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</si>
  <si>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</si>
  <si>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</si>
  <si>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BHP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</si>
  <si>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</si>
  <si>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</si>
  <si>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</si>
  <si>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</si>
  <si>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</si>
  <si>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</si>
  <si>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</si>
  <si>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</si>
  <si>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</si>
  <si>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</si>
  <si>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</si>
  <si>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</si>
  <si>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</si>
  <si>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</si>
  <si>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</si>
  <si>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</si>
  <si>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</si>
  <si>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</si>
  <si>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</si>
  <si>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</si>
  <si>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</si>
  <si>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</si>
  <si>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</si>
  <si>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</si>
  <si>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</si>
  <si>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</si>
  <si>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</si>
  <si>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</si>
  <si>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</si>
  <si>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</si>
  <si>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</si>
  <si>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</si>
  <si>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</si>
  <si>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</si>
  <si>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</si>
  <si>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</si>
  <si>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</si>
  <si>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</si>
  <si>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</si>
  <si>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</si>
  <si>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</si>
  <si>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</si>
  <si>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</si>
  <si>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FRYZJERSTWA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</si>
  <si>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</si>
  <si>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</si>
  <si>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</si>
  <si>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</si>
  <si>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</si>
  <si>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</si>
  <si>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</si>
  <si>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</si>
  <si>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</si>
  <si>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</si>
  <si>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</si>
  <si>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</si>
  <si>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</si>
  <si>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</si>
  <si>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</si>
  <si>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</si>
  <si>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</si>
  <si>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</si>
  <si>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</si>
  <si>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</si>
  <si>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</si>
  <si>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</si>
  <si>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</si>
  <si>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</si>
  <si>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</si>
  <si>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</si>
  <si>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</si>
  <si>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</si>
  <si>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</si>
  <si>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</si>
  <si>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</si>
  <si>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</si>
  <si>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</si>
  <si>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</si>
  <si>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</si>
  <si>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</si>
  <si>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</si>
  <si>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</si>
  <si>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</si>
  <si>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</si>
  <si>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</si>
  <si>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</si>
  <si>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</si>
  <si>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</si>
  <si>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</si>
  <si>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</si>
  <si>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</si>
  <si>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</si>
  <si>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</si>
  <si>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</si>
  <si>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</si>
  <si>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</si>
  <si>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</si>
  <si>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</si>
  <si>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</si>
  <si>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</si>
  <si>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</si>
  <si>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</si>
  <si>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</si>
  <si>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</si>
  <si>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</si>
  <si>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</si>
  <si>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</si>
  <si>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</si>
  <si>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</si>
  <si>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</si>
  <si>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</si>
  <si>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</si>
  <si>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</si>
  <si>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</si>
  <si>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</si>
  <si>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</si>
  <si>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</si>
  <si>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</si>
  <si>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</si>
  <si>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</si>
  <si>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</si>
  <si>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</si>
  <si>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CSB13</t>
  </si>
  <si>
    <t>CSB28</t>
  </si>
  <si>
    <t>CSB 25</t>
  </si>
  <si>
    <t>CSB24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</si>
  <si>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</si>
  <si>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</si>
  <si>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</si>
  <si>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</si>
  <si>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</si>
  <si>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</si>
  <si>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</si>
  <si>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</si>
  <si>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</si>
  <si>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</si>
  <si>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</si>
  <si>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</si>
  <si>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</si>
  <si>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</si>
  <si>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</si>
  <si>
    <t>BIZNES</t>
  </si>
  <si>
    <t>I ZARZĄDZANIE</t>
  </si>
  <si>
    <t xml:space="preserve">                      </t>
  </si>
  <si>
    <t>EDUKACJA</t>
  </si>
  <si>
    <t>OBYWATELSKA</t>
  </si>
  <si>
    <t>STARE OZNACZENIA 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</si>
</sst>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  <font>
      <b/>
      <sz val="8"/>
      <color rgb="FF000099"/>
      <name val="Arial CE"/>
      <charset val="238"/>
    </font>
    <font>
      <sz val="8"/>
      <color theme="3" tint="0.39997558519241921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69" fillId="5" borderId="43" xfId="0" applyFont="1" applyFill="1" applyBorder="1" applyAlignment="1">
      <alignment horizontal="center" vertical="center"/>
    </xf>
    <xf numFmtId="0" fontId="70" fillId="5" borderId="33" xfId="0" applyFont="1" applyFill="1" applyBorder="1" applyAlignment="1">
      <alignment horizontal="center" vertical="center"/>
    </xf>
    <xf numFmtId="0" fontId="71" fillId="5" borderId="35" xfId="0" applyFont="1" applyFill="1" applyBorder="1" applyAlignment="1">
      <alignment horizontal="center" vertical="center"/>
    </xf>
    <xf numFmtId="0" fontId="69" fillId="5" borderId="42" xfId="0" applyFont="1" applyFill="1" applyBorder="1" applyAlignment="1">
      <alignment horizontal="center" vertical="center"/>
    </xf>
    <xf numFmtId="0" fontId="70" fillId="5" borderId="12" xfId="0" applyFont="1" applyFill="1" applyBorder="1" applyAlignment="1">
      <alignment horizontal="center" vertical="center"/>
    </xf>
    <xf numFmtId="0" fontId="71" fillId="5" borderId="25" xfId="0" applyFont="1" applyFill="1" applyBorder="1" applyAlignment="1">
      <alignment horizontal="center" vertical="center"/>
    </xf>
    <xf numFmtId="0" fontId="69" fillId="5" borderId="34" xfId="0" applyFont="1" applyFill="1" applyBorder="1" applyAlignment="1">
      <alignment horizontal="center" vertical="center"/>
    </xf>
    <xf numFmtId="0" fontId="71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56" fillId="4" borderId="43" xfId="0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57" fillId="4" borderId="16" xfId="0" applyFont="1" applyFill="1" applyBorder="1" applyAlignment="1">
      <alignment horizontal="center" vertical="center"/>
    </xf>
    <xf numFmtId="0" fontId="57" fillId="4" borderId="35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57" fillId="4" borderId="25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36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3" fillId="0" borderId="0" xfId="0" applyFont="1" applyBorder="1"/>
    <xf numFmtId="0" fontId="18" fillId="3" borderId="3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6" fillId="0" borderId="0" xfId="0" applyFont="1"/>
    <xf numFmtId="0" fontId="25" fillId="0" borderId="0" xfId="0" applyFont="1"/>
    <xf numFmtId="0" fontId="77" fillId="0" borderId="0" xfId="0" applyFont="1"/>
    <xf numFmtId="0" fontId="78" fillId="0" borderId="0" xfId="0" quotePrefix="1" applyFont="1" applyAlignment="1">
      <alignment horizontal="center"/>
    </xf>
    <xf numFmtId="0" fontId="76" fillId="5" borderId="0" xfId="0" applyFont="1" applyFill="1"/>
    <xf numFmtId="0" fontId="79" fillId="0" borderId="0" xfId="0" applyFont="1" applyFill="1" applyAlignment="1">
      <alignment horizontal="left" vertical="center" textRotation="90"/>
    </xf>
    <xf numFmtId="0" fontId="80" fillId="5" borderId="0" xfId="0" applyFont="1" applyFill="1" applyAlignment="1">
      <alignment horizontal="left" vertical="center" textRotation="90"/>
    </xf>
    <xf numFmtId="0" fontId="80" fillId="0" borderId="0" xfId="0" applyFont="1"/>
    <xf numFmtId="0" fontId="81" fillId="0" borderId="0" xfId="0" applyFont="1"/>
    <xf numFmtId="0" fontId="80" fillId="5" borderId="0" xfId="0" applyFont="1" applyFill="1"/>
    <xf numFmtId="0" fontId="82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3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4" fillId="5" borderId="70" xfId="0" applyFont="1" applyFill="1" applyBorder="1" applyAlignment="1">
      <alignment horizontal="center"/>
    </xf>
    <xf numFmtId="0" fontId="85" fillId="5" borderId="70" xfId="0" applyFont="1" applyFill="1" applyBorder="1" applyAlignment="1">
      <alignment horizontal="center"/>
    </xf>
    <xf numFmtId="0" fontId="86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6" fillId="0" borderId="70" xfId="0" applyFont="1" applyBorder="1" applyAlignment="1">
      <alignment horizontal="center"/>
    </xf>
    <xf numFmtId="0" fontId="87" fillId="0" borderId="70" xfId="0" quotePrefix="1" applyFont="1" applyBorder="1" applyAlignment="1">
      <alignment horizontal="center"/>
    </xf>
    <xf numFmtId="0" fontId="88" fillId="5" borderId="70" xfId="0" applyFont="1" applyFill="1" applyBorder="1" applyAlignment="1">
      <alignment horizontal="center" vertical="center"/>
    </xf>
    <xf numFmtId="0" fontId="88" fillId="9" borderId="70" xfId="0" applyFont="1" applyFill="1" applyBorder="1" applyAlignment="1">
      <alignment horizontal="center" vertical="center"/>
    </xf>
    <xf numFmtId="0" fontId="5" fillId="0" borderId="0" xfId="0" applyFont="1"/>
    <xf numFmtId="0" fontId="89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75" fillId="0" borderId="0" xfId="0" applyFont="1"/>
    <xf numFmtId="0" fontId="92" fillId="5" borderId="2" xfId="0" applyFont="1" applyFill="1" applyBorder="1" applyAlignment="1">
      <alignment horizontal="center"/>
    </xf>
    <xf numFmtId="0" fontId="93" fillId="5" borderId="74" xfId="0" applyFont="1" applyFill="1" applyBorder="1" applyAlignment="1">
      <alignment horizontal="center" textRotation="90"/>
    </xf>
    <xf numFmtId="0" fontId="94" fillId="5" borderId="74" xfId="0" applyFont="1" applyFill="1" applyBorder="1" applyAlignment="1">
      <alignment horizontal="center" textRotation="90"/>
    </xf>
    <xf numFmtId="0" fontId="92" fillId="5" borderId="38" xfId="0" applyFont="1" applyFill="1" applyBorder="1" applyAlignment="1">
      <alignment horizontal="center" textRotation="90" wrapText="1"/>
    </xf>
    <xf numFmtId="0" fontId="95" fillId="5" borderId="38" xfId="0" applyFont="1" applyFill="1" applyBorder="1" applyAlignment="1">
      <alignment horizontal="center" textRotation="90" wrapText="1"/>
    </xf>
    <xf numFmtId="0" fontId="92" fillId="5" borderId="40" xfId="0" applyFont="1" applyFill="1" applyBorder="1" applyAlignment="1">
      <alignment horizontal="center" textRotation="90" wrapText="1"/>
    </xf>
    <xf numFmtId="0" fontId="96" fillId="5" borderId="38" xfId="0" applyFont="1" applyFill="1" applyBorder="1" applyAlignment="1">
      <alignment horizontal="center" textRotation="90" wrapText="1"/>
    </xf>
    <xf numFmtId="0" fontId="89" fillId="5" borderId="38" xfId="0" applyFont="1" applyFill="1" applyBorder="1" applyAlignment="1">
      <alignment horizontal="center" textRotation="90" wrapText="1"/>
    </xf>
    <xf numFmtId="0" fontId="97" fillId="5" borderId="38" xfId="0" applyFont="1" applyFill="1" applyBorder="1" applyAlignment="1">
      <alignment horizontal="center" textRotation="90" wrapText="1"/>
    </xf>
    <xf numFmtId="0" fontId="98" fillId="10" borderId="38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7" fillId="5" borderId="75" xfId="0" applyFont="1" applyFill="1" applyBorder="1" applyAlignment="1">
      <alignment horizontal="center" textRotation="90" wrapText="1"/>
    </xf>
    <xf numFmtId="0" fontId="89" fillId="5" borderId="40" xfId="0" applyFont="1" applyFill="1" applyBorder="1" applyAlignment="1">
      <alignment horizontal="center" textRotation="90" wrapText="1"/>
    </xf>
    <xf numFmtId="0" fontId="92" fillId="11" borderId="2" xfId="0" applyFont="1" applyFill="1" applyBorder="1" applyAlignment="1">
      <alignment horizontal="center" textRotation="90" wrapText="1"/>
    </xf>
    <xf numFmtId="0" fontId="92" fillId="11" borderId="74" xfId="0" applyFont="1" applyFill="1" applyBorder="1" applyAlignment="1">
      <alignment horizontal="center" textRotation="90" wrapText="1"/>
    </xf>
    <xf numFmtId="0" fontId="92" fillId="11" borderId="38" xfId="0" applyFont="1" applyFill="1" applyBorder="1" applyAlignment="1">
      <alignment horizontal="center" textRotation="90" wrapText="1"/>
    </xf>
    <xf numFmtId="0" fontId="92" fillId="12" borderId="74" xfId="0" applyFont="1" applyFill="1" applyBorder="1" applyAlignment="1">
      <alignment horizontal="center" textRotation="90" wrapText="1"/>
    </xf>
    <xf numFmtId="0" fontId="89" fillId="12" borderId="38" xfId="0" applyFont="1" applyFill="1" applyBorder="1" applyAlignment="1">
      <alignment horizontal="center" textRotation="90" wrapText="1"/>
    </xf>
    <xf numFmtId="0" fontId="92" fillId="13" borderId="38" xfId="0" applyFont="1" applyFill="1" applyBorder="1" applyAlignment="1">
      <alignment horizontal="center" textRotation="90" wrapText="1"/>
    </xf>
    <xf numFmtId="0" fontId="92" fillId="5" borderId="74" xfId="0" applyFont="1" applyFill="1" applyBorder="1" applyAlignment="1">
      <alignment horizontal="center" textRotation="90" wrapText="1"/>
    </xf>
    <xf numFmtId="0" fontId="92" fillId="5" borderId="75" xfId="0" applyFont="1" applyFill="1" applyBorder="1" applyAlignment="1">
      <alignment horizontal="center" textRotation="90" wrapText="1"/>
    </xf>
    <xf numFmtId="0" fontId="100" fillId="5" borderId="37" xfId="0" applyFont="1" applyFill="1" applyBorder="1" applyAlignment="1">
      <alignment horizontal="center" textRotation="90" wrapText="1"/>
    </xf>
    <xf numFmtId="0" fontId="100" fillId="5" borderId="38" xfId="0" applyFont="1" applyFill="1" applyBorder="1" applyAlignment="1">
      <alignment horizontal="center" textRotation="90" wrapText="1"/>
    </xf>
    <xf numFmtId="0" fontId="100" fillId="5" borderId="40" xfId="0" applyFont="1" applyFill="1" applyBorder="1" applyAlignment="1">
      <alignment horizontal="center" textRotation="90" wrapText="1"/>
    </xf>
    <xf numFmtId="9" fontId="103" fillId="5" borderId="2" xfId="2" applyFont="1" applyFill="1" applyBorder="1" applyAlignment="1">
      <alignment horizontal="center" textRotation="90" wrapText="1"/>
    </xf>
    <xf numFmtId="9" fontId="103" fillId="5" borderId="38" xfId="2" applyFont="1" applyFill="1" applyBorder="1" applyAlignment="1">
      <alignment horizontal="center" textRotation="90" wrapText="1"/>
    </xf>
    <xf numFmtId="9" fontId="103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2" fillId="0" borderId="2" xfId="0" applyFont="1" applyBorder="1" applyAlignment="1">
      <alignment horizontal="center"/>
    </xf>
    <xf numFmtId="0" fontId="104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5" fillId="5" borderId="3" xfId="0" applyFont="1" applyFill="1" applyBorder="1" applyAlignment="1">
      <alignment horizontal="center" textRotation="90"/>
    </xf>
    <xf numFmtId="0" fontId="106" fillId="5" borderId="3" xfId="0" applyFont="1" applyFill="1" applyBorder="1" applyAlignment="1">
      <alignment horizontal="left" vertical="center" textRotation="90"/>
    </xf>
    <xf numFmtId="0" fontId="105" fillId="0" borderId="3" xfId="0" applyFont="1" applyBorder="1" applyAlignment="1">
      <alignment horizontal="center" textRotation="90"/>
    </xf>
    <xf numFmtId="0" fontId="107" fillId="10" borderId="3" xfId="0" applyFont="1" applyFill="1" applyBorder="1" applyAlignment="1">
      <alignment horizontal="center" textRotation="90"/>
    </xf>
    <xf numFmtId="0" fontId="107" fillId="0" borderId="3" xfId="0" applyFont="1" applyBorder="1" applyAlignment="1">
      <alignment horizontal="center" textRotation="90"/>
    </xf>
    <xf numFmtId="0" fontId="107" fillId="5" borderId="3" xfId="0" applyFont="1" applyFill="1" applyBorder="1" applyAlignment="1">
      <alignment horizontal="center" textRotation="90"/>
    </xf>
    <xf numFmtId="0" fontId="108" fillId="5" borderId="3" xfId="0" applyFont="1" applyFill="1" applyBorder="1" applyAlignment="1">
      <alignment horizontal="center" textRotation="90"/>
    </xf>
    <xf numFmtId="0" fontId="108" fillId="5" borderId="77" xfId="0" applyFont="1" applyFill="1" applyBorder="1" applyAlignment="1">
      <alignment horizontal="center" textRotation="90"/>
    </xf>
    <xf numFmtId="0" fontId="108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5" fillId="9" borderId="3" xfId="0" applyFont="1" applyFill="1" applyBorder="1" applyAlignment="1">
      <alignment horizontal="center" textRotation="90"/>
    </xf>
    <xf numFmtId="0" fontId="107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5" fillId="5" borderId="4" xfId="0" applyFont="1" applyFill="1" applyBorder="1" applyAlignment="1">
      <alignment horizontal="center" textRotation="90"/>
    </xf>
    <xf numFmtId="0" fontId="105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09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09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10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11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11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2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2" fillId="15" borderId="87" xfId="0" applyFont="1" applyFill="1" applyBorder="1" applyAlignment="1">
      <alignment horizontal="center" vertical="center"/>
    </xf>
    <xf numFmtId="0" fontId="113" fillId="10" borderId="80" xfId="0" applyFont="1" applyFill="1" applyBorder="1" applyAlignment="1">
      <alignment horizontal="center" vertical="center"/>
    </xf>
    <xf numFmtId="0" fontId="114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2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09" fillId="12" borderId="80" xfId="0" applyFont="1" applyFill="1" applyBorder="1" applyAlignment="1">
      <alignment horizontal="center"/>
    </xf>
    <xf numFmtId="0" fontId="111" fillId="12" borderId="80" xfId="0" applyFont="1" applyFill="1" applyBorder="1" applyAlignment="1">
      <alignment horizontal="center" vertical="center"/>
    </xf>
    <xf numFmtId="14" fontId="115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5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11" fillId="12" borderId="79" xfId="0" applyFont="1" applyFill="1" applyBorder="1" applyAlignment="1">
      <alignment horizontal="center" vertical="center"/>
    </xf>
    <xf numFmtId="14" fontId="115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11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09" fillId="12" borderId="85" xfId="0" applyFont="1" applyFill="1" applyBorder="1" applyAlignment="1">
      <alignment horizontal="center"/>
    </xf>
    <xf numFmtId="0" fontId="111" fillId="12" borderId="88" xfId="0" applyFont="1" applyFill="1" applyBorder="1" applyAlignment="1">
      <alignment horizontal="center" vertical="center"/>
    </xf>
    <xf numFmtId="0" fontId="115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5" fillId="12" borderId="85" xfId="0" applyFont="1" applyFill="1" applyBorder="1" applyAlignment="1">
      <alignment horizontal="center" vertical="center"/>
    </xf>
    <xf numFmtId="0" fontId="111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11" fillId="12" borderId="84" xfId="0" applyFont="1" applyFill="1" applyBorder="1" applyAlignment="1">
      <alignment horizontal="center" vertical="center"/>
    </xf>
    <xf numFmtId="0" fontId="115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11" fillId="12" borderId="87" xfId="0" applyFont="1" applyFill="1" applyBorder="1" applyAlignment="1">
      <alignment horizontal="center" vertical="center"/>
    </xf>
    <xf numFmtId="0" fontId="111" fillId="4" borderId="80" xfId="0" applyFont="1" applyFill="1" applyBorder="1" applyAlignment="1">
      <alignment horizontal="center" vertical="center"/>
    </xf>
    <xf numFmtId="0" fontId="111" fillId="9" borderId="80" xfId="0" applyFont="1" applyFill="1" applyBorder="1" applyAlignment="1">
      <alignment horizontal="center" vertical="center"/>
    </xf>
    <xf numFmtId="14" fontId="111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11" fillId="5" borderId="100" xfId="0" applyFont="1" applyFill="1" applyBorder="1" applyAlignment="1">
      <alignment horizontal="center" vertical="center"/>
    </xf>
    <xf numFmtId="0" fontId="111" fillId="5" borderId="93" xfId="0" applyFont="1" applyFill="1" applyBorder="1" applyAlignment="1">
      <alignment horizontal="center" vertical="center"/>
    </xf>
    <xf numFmtId="0" fontId="111" fillId="5" borderId="101" xfId="0" applyFont="1" applyFill="1" applyBorder="1" applyAlignment="1">
      <alignment horizontal="center" vertical="center"/>
    </xf>
    <xf numFmtId="0" fontId="111" fillId="5" borderId="102" xfId="0" applyFont="1" applyFill="1" applyBorder="1" applyAlignment="1">
      <alignment horizontal="center" vertical="center"/>
    </xf>
    <xf numFmtId="0" fontId="111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09" fillId="0" borderId="88" xfId="0" applyFont="1" applyBorder="1" applyAlignment="1">
      <alignment horizontal="center"/>
    </xf>
    <xf numFmtId="0" fontId="111" fillId="4" borderId="88" xfId="0" applyFont="1" applyFill="1" applyBorder="1" applyAlignment="1">
      <alignment horizontal="center" vertical="center"/>
    </xf>
    <xf numFmtId="0" fontId="111" fillId="9" borderId="88" xfId="0" applyFont="1" applyFill="1" applyBorder="1" applyAlignment="1">
      <alignment horizontal="center" vertical="center"/>
    </xf>
    <xf numFmtId="0" fontId="111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11" fillId="5" borderId="84" xfId="0" applyFont="1" applyFill="1" applyBorder="1" applyAlignment="1">
      <alignment horizontal="center" vertical="center"/>
    </xf>
    <xf numFmtId="0" fontId="111" fillId="5" borderId="85" xfId="0" applyFont="1" applyFill="1" applyBorder="1" applyAlignment="1">
      <alignment horizontal="center" vertical="center"/>
    </xf>
    <xf numFmtId="0" fontId="111" fillId="5" borderId="97" xfId="0" applyFont="1" applyFill="1" applyBorder="1" applyAlignment="1">
      <alignment horizontal="center" vertical="center"/>
    </xf>
    <xf numFmtId="0" fontId="111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11" fillId="5" borderId="79" xfId="0" applyFont="1" applyFill="1" applyBorder="1" applyAlignment="1">
      <alignment horizontal="center" vertical="center"/>
    </xf>
    <xf numFmtId="0" fontId="111" fillId="5" borderId="104" xfId="0" applyFont="1" applyFill="1" applyBorder="1" applyAlignment="1">
      <alignment horizontal="center" vertical="center"/>
    </xf>
    <xf numFmtId="0" fontId="111" fillId="5" borderId="105" xfId="0" applyFont="1" applyFill="1" applyBorder="1" applyAlignment="1">
      <alignment horizontal="center" vertical="center"/>
    </xf>
    <xf numFmtId="0" fontId="111" fillId="5" borderId="106" xfId="0" applyFont="1" applyFill="1" applyBorder="1" applyAlignment="1">
      <alignment horizontal="center" vertical="center"/>
    </xf>
    <xf numFmtId="0" fontId="111" fillId="5" borderId="107" xfId="0" applyFont="1" applyFill="1" applyBorder="1" applyAlignment="1">
      <alignment horizontal="center" vertical="center"/>
    </xf>
    <xf numFmtId="0" fontId="111" fillId="5" borderId="80" xfId="0" applyFont="1" applyFill="1" applyBorder="1" applyAlignment="1">
      <alignment horizontal="center" vertical="center"/>
    </xf>
    <xf numFmtId="0" fontId="111" fillId="4" borderId="85" xfId="0" applyFont="1" applyFill="1" applyBorder="1" applyAlignment="1">
      <alignment horizontal="center" vertical="center"/>
    </xf>
    <xf numFmtId="0" fontId="111" fillId="9" borderId="85" xfId="0" applyFont="1" applyFill="1" applyBorder="1" applyAlignment="1">
      <alignment horizontal="center" vertical="center"/>
    </xf>
    <xf numFmtId="0" fontId="116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11" fillId="9" borderId="79" xfId="0" applyFont="1" applyFill="1" applyBorder="1" applyAlignment="1">
      <alignment horizontal="center" vertical="center"/>
    </xf>
    <xf numFmtId="0" fontId="111" fillId="5" borderId="81" xfId="0" applyFont="1" applyFill="1" applyBorder="1" applyAlignment="1">
      <alignment horizontal="center" vertical="center"/>
    </xf>
    <xf numFmtId="0" fontId="111" fillId="10" borderId="80" xfId="0" applyFont="1" applyFill="1" applyBorder="1" applyAlignment="1">
      <alignment horizontal="center" vertical="center"/>
    </xf>
    <xf numFmtId="0" fontId="111" fillId="0" borderId="80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11" fillId="5" borderId="96" xfId="0" applyFont="1" applyFill="1" applyBorder="1" applyAlignment="1">
      <alignment horizontal="center" vertical="center"/>
    </xf>
    <xf numFmtId="0" fontId="111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09" fillId="0" borderId="95" xfId="0" applyFont="1" applyBorder="1" applyAlignment="1">
      <alignment horizontal="center"/>
    </xf>
    <xf numFmtId="0" fontId="111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11" fillId="9" borderId="84" xfId="0" applyFont="1" applyFill="1" applyBorder="1" applyAlignment="1">
      <alignment horizontal="center" vertical="center"/>
    </xf>
    <xf numFmtId="0" fontId="111" fillId="5" borderId="86" xfId="0" applyFont="1" applyFill="1" applyBorder="1" applyAlignment="1">
      <alignment horizontal="center" vertical="center"/>
    </xf>
    <xf numFmtId="0" fontId="111" fillId="10" borderId="85" xfId="0" applyFont="1" applyFill="1" applyBorder="1" applyAlignment="1">
      <alignment horizontal="center" vertical="center"/>
    </xf>
    <xf numFmtId="0" fontId="111" fillId="0" borderId="85" xfId="0" applyFont="1" applyFill="1" applyBorder="1" applyAlignment="1">
      <alignment horizontal="center" vertical="center"/>
    </xf>
    <xf numFmtId="0" fontId="111" fillId="5" borderId="95" xfId="0" applyFont="1" applyFill="1" applyBorder="1" applyAlignment="1">
      <alignment horizontal="center" vertical="center"/>
    </xf>
    <xf numFmtId="0" fontId="118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19" fillId="5" borderId="79" xfId="0" applyFont="1" applyFill="1" applyBorder="1" applyAlignment="1">
      <alignment horizontal="center" vertical="center"/>
    </xf>
    <xf numFmtId="0" fontId="119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18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19" fillId="5" borderId="84" xfId="0" applyFont="1" applyFill="1" applyBorder="1" applyAlignment="1">
      <alignment horizontal="center" vertical="center"/>
    </xf>
    <xf numFmtId="0" fontId="119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3" fillId="5" borderId="85" xfId="0" applyFont="1" applyFill="1" applyBorder="1" applyAlignment="1">
      <alignment horizontal="center" vertical="center"/>
    </xf>
    <xf numFmtId="0" fontId="120" fillId="5" borderId="85" xfId="0" applyFont="1" applyFill="1" applyBorder="1" applyAlignment="1">
      <alignment horizontal="center" vertical="center"/>
    </xf>
    <xf numFmtId="0" fontId="114" fillId="0" borderId="85" xfId="0" applyFont="1" applyBorder="1" applyAlignment="1">
      <alignment horizontal="center" vertical="center"/>
    </xf>
    <xf numFmtId="0" fontId="113" fillId="5" borderId="95" xfId="0" applyFont="1" applyFill="1" applyBorder="1" applyAlignment="1">
      <alignment horizontal="center" vertical="center"/>
    </xf>
    <xf numFmtId="0" fontId="82" fillId="0" borderId="87" xfId="0" applyFont="1" applyBorder="1" applyAlignment="1">
      <alignment horizontal="center" vertical="center"/>
    </xf>
    <xf numFmtId="0" fontId="82" fillId="9" borderId="84" xfId="0" applyFont="1" applyFill="1" applyBorder="1" applyAlignment="1">
      <alignment horizontal="center" vertical="center"/>
    </xf>
    <xf numFmtId="0" fontId="82" fillId="9" borderId="94" xfId="0" applyFont="1" applyFill="1" applyBorder="1" applyAlignment="1">
      <alignment horizontal="center" vertical="center"/>
    </xf>
    <xf numFmtId="0" fontId="82" fillId="5" borderId="85" xfId="0" applyFont="1" applyFill="1" applyBorder="1" applyAlignment="1">
      <alignment horizontal="center" vertical="center"/>
    </xf>
    <xf numFmtId="0" fontId="82" fillId="9" borderId="85" xfId="0" applyFont="1" applyFill="1" applyBorder="1" applyAlignment="1">
      <alignment horizontal="center" vertical="center"/>
    </xf>
    <xf numFmtId="0" fontId="81" fillId="5" borderId="85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20" fillId="5" borderId="87" xfId="0" applyFont="1" applyFill="1" applyBorder="1" applyAlignment="1">
      <alignment horizontal="center" vertical="center"/>
    </xf>
    <xf numFmtId="0" fontId="76" fillId="5" borderId="84" xfId="0" applyFont="1" applyFill="1" applyBorder="1" applyAlignment="1">
      <alignment horizontal="center" vertical="center"/>
    </xf>
    <xf numFmtId="0" fontId="76" fillId="5" borderId="85" xfId="0" applyFont="1" applyFill="1" applyBorder="1" applyAlignment="1">
      <alignment horizontal="center" vertical="center"/>
    </xf>
    <xf numFmtId="0" fontId="76" fillId="5" borderId="87" xfId="0" applyFont="1" applyFill="1" applyBorder="1" applyAlignment="1">
      <alignment horizontal="center" vertical="center"/>
    </xf>
    <xf numFmtId="0" fontId="113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3" fillId="5" borderId="80" xfId="0" applyFont="1" applyFill="1" applyBorder="1" applyAlignment="1">
      <alignment horizontal="center" vertical="center"/>
    </xf>
    <xf numFmtId="0" fontId="120" fillId="5" borderId="80" xfId="0" applyFont="1" applyFill="1" applyBorder="1" applyAlignment="1">
      <alignment horizontal="center" vertical="center"/>
    </xf>
    <xf numFmtId="0" fontId="82" fillId="0" borderId="80" xfId="0" applyFont="1" applyBorder="1" applyAlignment="1">
      <alignment horizontal="center" vertical="center"/>
    </xf>
    <xf numFmtId="0" fontId="81" fillId="5" borderId="80" xfId="0" applyFont="1" applyFill="1" applyBorder="1" applyAlignment="1">
      <alignment horizontal="center" vertical="center"/>
    </xf>
    <xf numFmtId="0" fontId="81" fillId="5" borderId="92" xfId="0" applyFont="1" applyFill="1" applyBorder="1" applyAlignment="1">
      <alignment horizontal="center" vertical="center"/>
    </xf>
    <xf numFmtId="0" fontId="82" fillId="0" borderId="82" xfId="0" applyFont="1" applyBorder="1" applyAlignment="1">
      <alignment horizontal="center" vertical="center"/>
    </xf>
    <xf numFmtId="0" fontId="82" fillId="9" borderId="79" xfId="0" applyFont="1" applyFill="1" applyBorder="1" applyAlignment="1">
      <alignment horizontal="center" vertical="center"/>
    </xf>
    <xf numFmtId="0" fontId="82" fillId="9" borderId="81" xfId="0" applyFont="1" applyFill="1" applyBorder="1" applyAlignment="1">
      <alignment horizontal="center" vertical="center"/>
    </xf>
    <xf numFmtId="0" fontId="82" fillId="5" borderId="80" xfId="0" applyFont="1" applyFill="1" applyBorder="1" applyAlignment="1">
      <alignment horizontal="center" vertical="center"/>
    </xf>
    <xf numFmtId="0" fontId="82" fillId="9" borderId="80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center" vertical="center"/>
    </xf>
    <xf numFmtId="0" fontId="120" fillId="5" borderId="82" xfId="0" applyFont="1" applyFill="1" applyBorder="1" applyAlignment="1">
      <alignment horizontal="center" vertical="center"/>
    </xf>
    <xf numFmtId="0" fontId="76" fillId="5" borderId="79" xfId="0" applyFont="1" applyFill="1" applyBorder="1" applyAlignment="1">
      <alignment horizontal="center" vertical="center"/>
    </xf>
    <xf numFmtId="0" fontId="76" fillId="5" borderId="80" xfId="0" applyFont="1" applyFill="1" applyBorder="1" applyAlignment="1">
      <alignment horizontal="center" vertical="center"/>
    </xf>
    <xf numFmtId="0" fontId="76" fillId="5" borderId="82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center"/>
    </xf>
    <xf numFmtId="0" fontId="73" fillId="5" borderId="84" xfId="0" applyFont="1" applyFill="1" applyBorder="1" applyAlignment="1">
      <alignment horizontal="center" vertical="center"/>
    </xf>
    <xf numFmtId="0" fontId="73" fillId="5" borderId="94" xfId="0" applyFont="1" applyFill="1" applyBorder="1" applyAlignment="1">
      <alignment horizontal="center" vertical="center"/>
    </xf>
    <xf numFmtId="0" fontId="79" fillId="5" borderId="85" xfId="0" applyFont="1" applyFill="1" applyBorder="1" applyAlignment="1">
      <alignment horizontal="left" vertical="center" textRotation="90"/>
    </xf>
    <xf numFmtId="0" fontId="81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2" fillId="0" borderId="85" xfId="0" applyFont="1" applyBorder="1" applyAlignment="1">
      <alignment horizontal="center" vertical="center"/>
    </xf>
    <xf numFmtId="0" fontId="81" fillId="5" borderId="95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center"/>
    </xf>
    <xf numFmtId="0" fontId="73" fillId="5" borderId="79" xfId="0" applyFont="1" applyFill="1" applyBorder="1" applyAlignment="1">
      <alignment horizontal="center" vertical="center"/>
    </xf>
    <xf numFmtId="0" fontId="73" fillId="5" borderId="81" xfId="0" applyFont="1" applyFill="1" applyBorder="1" applyAlignment="1">
      <alignment horizontal="center" vertical="center"/>
    </xf>
    <xf numFmtId="0" fontId="79" fillId="5" borderId="80" xfId="0" applyFont="1" applyFill="1" applyBorder="1" applyAlignment="1">
      <alignment horizontal="left" vertical="center" textRotation="90"/>
    </xf>
    <xf numFmtId="0" fontId="121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7" fillId="16" borderId="80" xfId="0" applyFont="1" applyFill="1" applyBorder="1" applyAlignment="1">
      <alignment horizontal="center"/>
    </xf>
    <xf numFmtId="0" fontId="76" fillId="16" borderId="80" xfId="0" applyFont="1" applyFill="1" applyBorder="1" applyAlignment="1">
      <alignment horizontal="center" vertical="center"/>
    </xf>
    <xf numFmtId="0" fontId="76" fillId="16" borderId="82" xfId="0" applyFont="1" applyFill="1" applyBorder="1" applyAlignment="1">
      <alignment horizontal="center" vertical="center"/>
    </xf>
    <xf numFmtId="0" fontId="73" fillId="16" borderId="79" xfId="0" applyFont="1" applyFill="1" applyBorder="1" applyAlignment="1">
      <alignment horizontal="center" vertical="center"/>
    </xf>
    <xf numFmtId="0" fontId="73" fillId="16" borderId="81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center" vertical="center"/>
    </xf>
    <xf numFmtId="0" fontId="79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3" fillId="16" borderId="80" xfId="0" applyFont="1" applyFill="1" applyBorder="1" applyAlignment="1">
      <alignment horizontal="center" vertical="center"/>
    </xf>
    <xf numFmtId="0" fontId="120" fillId="16" borderId="80" xfId="0" applyFont="1" applyFill="1" applyBorder="1" applyAlignment="1">
      <alignment horizontal="center" vertical="center"/>
    </xf>
    <xf numFmtId="0" fontId="82" fillId="16" borderId="80" xfId="0" applyFont="1" applyFill="1" applyBorder="1" applyAlignment="1">
      <alignment horizontal="center" vertical="center"/>
    </xf>
    <xf numFmtId="0" fontId="81" fillId="16" borderId="80" xfId="0" applyFont="1" applyFill="1" applyBorder="1" applyAlignment="1">
      <alignment horizontal="center" vertical="center"/>
    </xf>
    <xf numFmtId="0" fontId="81" fillId="16" borderId="92" xfId="0" applyFont="1" applyFill="1" applyBorder="1" applyAlignment="1">
      <alignment horizontal="center" vertical="center"/>
    </xf>
    <xf numFmtId="0" fontId="82" fillId="16" borderId="82" xfId="0" applyFont="1" applyFill="1" applyBorder="1" applyAlignment="1">
      <alignment horizontal="center" vertical="center"/>
    </xf>
    <xf numFmtId="0" fontId="82" fillId="16" borderId="79" xfId="0" applyFont="1" applyFill="1" applyBorder="1" applyAlignment="1">
      <alignment horizontal="center" vertical="center"/>
    </xf>
    <xf numFmtId="0" fontId="82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20" fillId="16" borderId="82" xfId="0" applyFont="1" applyFill="1" applyBorder="1" applyAlignment="1">
      <alignment horizontal="center" vertical="center"/>
    </xf>
    <xf numFmtId="0" fontId="76" fillId="16" borderId="79" xfId="0" applyFont="1" applyFill="1" applyBorder="1" applyAlignment="1">
      <alignment horizontal="center" vertical="center"/>
    </xf>
    <xf numFmtId="0" fontId="76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7" fillId="16" borderId="85" xfId="0" applyFont="1" applyFill="1" applyBorder="1" applyAlignment="1">
      <alignment horizontal="center"/>
    </xf>
    <xf numFmtId="0" fontId="76" fillId="16" borderId="85" xfId="0" applyFont="1" applyFill="1" applyBorder="1" applyAlignment="1">
      <alignment horizontal="center" vertical="center"/>
    </xf>
    <xf numFmtId="0" fontId="76" fillId="16" borderId="87" xfId="0" applyFont="1" applyFill="1" applyBorder="1" applyAlignment="1">
      <alignment horizontal="center" vertical="center"/>
    </xf>
    <xf numFmtId="0" fontId="73" fillId="16" borderId="84" xfId="0" applyFont="1" applyFill="1" applyBorder="1" applyAlignment="1">
      <alignment horizontal="center" vertical="center"/>
    </xf>
    <xf numFmtId="0" fontId="73" fillId="16" borderId="94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center" vertical="center"/>
    </xf>
    <xf numFmtId="0" fontId="79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3" fillId="16" borderId="85" xfId="0" applyFont="1" applyFill="1" applyBorder="1" applyAlignment="1">
      <alignment horizontal="center" vertical="center"/>
    </xf>
    <xf numFmtId="0" fontId="120" fillId="16" borderId="85" xfId="0" applyFont="1" applyFill="1" applyBorder="1" applyAlignment="1">
      <alignment horizontal="center" vertical="center"/>
    </xf>
    <xf numFmtId="0" fontId="82" fillId="16" borderId="85" xfId="0" applyFont="1" applyFill="1" applyBorder="1" applyAlignment="1">
      <alignment horizontal="center" vertical="center"/>
    </xf>
    <xf numFmtId="0" fontId="81" fillId="16" borderId="85" xfId="0" applyFont="1" applyFill="1" applyBorder="1" applyAlignment="1">
      <alignment horizontal="center" vertical="center"/>
    </xf>
    <xf numFmtId="0" fontId="81" fillId="16" borderId="95" xfId="0" applyFont="1" applyFill="1" applyBorder="1" applyAlignment="1">
      <alignment horizontal="center" vertical="center"/>
    </xf>
    <xf numFmtId="0" fontId="82" fillId="16" borderId="87" xfId="0" applyFont="1" applyFill="1" applyBorder="1" applyAlignment="1">
      <alignment horizontal="center" vertical="center"/>
    </xf>
    <xf numFmtId="0" fontId="82" fillId="16" borderId="84" xfId="0" applyFont="1" applyFill="1" applyBorder="1" applyAlignment="1">
      <alignment horizontal="center" vertical="center"/>
    </xf>
    <xf numFmtId="0" fontId="82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20" fillId="16" borderId="87" xfId="0" applyFont="1" applyFill="1" applyBorder="1" applyAlignment="1">
      <alignment horizontal="center" vertical="center"/>
    </xf>
    <xf numFmtId="0" fontId="76" fillId="16" borderId="84" xfId="0" applyFont="1" applyFill="1" applyBorder="1" applyAlignment="1">
      <alignment horizontal="center" vertical="center"/>
    </xf>
    <xf numFmtId="0" fontId="82" fillId="5" borderId="0" xfId="0" applyFont="1" applyFill="1"/>
    <xf numFmtId="0" fontId="81" fillId="5" borderId="0" xfId="0" applyFont="1" applyFill="1"/>
    <xf numFmtId="0" fontId="74" fillId="0" borderId="15" xfId="0" applyFont="1" applyBorder="1"/>
    <xf numFmtId="0" fontId="78" fillId="0" borderId="0" xfId="0" applyFont="1" applyBorder="1"/>
    <xf numFmtId="0" fontId="9" fillId="0" borderId="0" xfId="0" applyFont="1" applyBorder="1"/>
    <xf numFmtId="0" fontId="73" fillId="0" borderId="15" xfId="0" applyFont="1" applyBorder="1"/>
    <xf numFmtId="0" fontId="78" fillId="0" borderId="30" xfId="0" applyFont="1" applyBorder="1"/>
    <xf numFmtId="0" fontId="78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2" fillId="13" borderId="39" xfId="0" applyFont="1" applyFill="1" applyBorder="1" applyAlignment="1">
      <alignment horizontal="center" textRotation="90" wrapText="1"/>
    </xf>
    <xf numFmtId="0" fontId="92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11" fillId="12" borderId="96" xfId="0" applyFont="1" applyFill="1" applyBorder="1" applyAlignment="1">
      <alignment horizontal="center" vertical="center"/>
    </xf>
    <xf numFmtId="14" fontId="115" fillId="12" borderId="83" xfId="0" applyNumberFormat="1" applyFont="1" applyFill="1" applyBorder="1" applyAlignment="1">
      <alignment horizontal="center" vertical="center"/>
    </xf>
    <xf numFmtId="0" fontId="111" fillId="12" borderId="97" xfId="0" applyFont="1" applyFill="1" applyBorder="1" applyAlignment="1">
      <alignment horizontal="center" vertical="center"/>
    </xf>
    <xf numFmtId="0" fontId="115" fillId="12" borderId="90" xfId="0" applyFont="1" applyFill="1" applyBorder="1" applyAlignment="1">
      <alignment horizontal="center" vertical="center"/>
    </xf>
    <xf numFmtId="0" fontId="81" fillId="5" borderId="97" xfId="0" applyFont="1" applyFill="1" applyBorder="1" applyAlignment="1">
      <alignment horizontal="center" vertical="center"/>
    </xf>
    <xf numFmtId="0" fontId="82" fillId="5" borderId="90" xfId="0" applyFont="1" applyFill="1" applyBorder="1" applyAlignment="1">
      <alignment horizontal="center" vertical="center"/>
    </xf>
    <xf numFmtId="0" fontId="81" fillId="5" borderId="96" xfId="0" applyFont="1" applyFill="1" applyBorder="1" applyAlignment="1">
      <alignment horizontal="center" vertical="center"/>
    </xf>
    <xf numFmtId="0" fontId="82" fillId="5" borderId="83" xfId="0" applyFont="1" applyFill="1" applyBorder="1" applyAlignment="1">
      <alignment horizontal="center" vertical="center"/>
    </xf>
    <xf numFmtId="0" fontId="81" fillId="16" borderId="96" xfId="0" applyFont="1" applyFill="1" applyBorder="1" applyAlignment="1">
      <alignment horizontal="center" vertical="center"/>
    </xf>
    <xf numFmtId="0" fontId="82" fillId="16" borderId="83" xfId="0" applyFont="1" applyFill="1" applyBorder="1" applyAlignment="1">
      <alignment horizontal="center" vertical="center"/>
    </xf>
    <xf numFmtId="0" fontId="81" fillId="16" borderId="97" xfId="0" applyFont="1" applyFill="1" applyBorder="1" applyAlignment="1">
      <alignment horizontal="center" vertical="center"/>
    </xf>
    <xf numFmtId="0" fontId="82" fillId="16" borderId="9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/>
    </xf>
    <xf numFmtId="0" fontId="122" fillId="5" borderId="70" xfId="0" applyFont="1" applyFill="1" applyBorder="1" applyAlignment="1">
      <alignment horizontal="center" vertical="center" textRotation="90"/>
    </xf>
    <xf numFmtId="0" fontId="85" fillId="0" borderId="70" xfId="0" applyFont="1" applyBorder="1" applyAlignment="1">
      <alignment horizontal="center"/>
    </xf>
    <xf numFmtId="0" fontId="123" fillId="5" borderId="80" xfId="0" applyFont="1" applyFill="1" applyBorder="1" applyAlignment="1">
      <alignment horizontal="center" vertical="center"/>
    </xf>
    <xf numFmtId="0" fontId="123" fillId="5" borderId="85" xfId="0" applyFont="1" applyFill="1" applyBorder="1" applyAlignment="1">
      <alignment horizontal="center" vertical="center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0" fillId="5" borderId="57" xfId="0" applyFill="1" applyBorder="1" applyAlignment="1" applyProtection="1">
      <alignment horizontal="center" vertical="center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28</xdr:row>
      <xdr:rowOff>80211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31254" y="2560399"/>
          <a:ext cx="2530509" cy="1139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75</xdr:row>
      <xdr:rowOff>54741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28103" y="7565259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18</xdr:row>
      <xdr:rowOff>0</xdr:rowOff>
    </xdr:from>
    <xdr:to>
      <xdr:col>156</xdr:col>
      <xdr:colOff>53317</xdr:colOff>
      <xdr:row>29</xdr:row>
      <xdr:rowOff>54740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57931" y="26275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28</xdr:row>
      <xdr:rowOff>43793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816983" y="2518104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28</xdr:row>
      <xdr:rowOff>54741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7155" y="2529052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172</xdr:col>
      <xdr:colOff>112660</xdr:colOff>
      <xdr:row>17</xdr:row>
      <xdr:rowOff>61451</xdr:rowOff>
    </xdr:from>
    <xdr:to>
      <xdr:col>177</xdr:col>
      <xdr:colOff>338677</xdr:colOff>
      <xdr:row>29</xdr:row>
      <xdr:rowOff>24014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F5AD7E48-75AC-4405-A315-8D9200509A52}"/>
            </a:ext>
          </a:extLst>
        </xdr:cNvPr>
        <xdr:cNvSpPr txBox="1"/>
      </xdr:nvSpPr>
      <xdr:spPr>
        <a:xfrm>
          <a:off x="68999918" y="2499032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189</xdr:col>
      <xdr:colOff>184354</xdr:colOff>
      <xdr:row>54</xdr:row>
      <xdr:rowOff>40968</xdr:rowOff>
    </xdr:from>
    <xdr:to>
      <xdr:col>195</xdr:col>
      <xdr:colOff>72387</xdr:colOff>
      <xdr:row>65</xdr:row>
      <xdr:rowOff>75225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1238CEF3-A703-439F-8294-EB0988E65D23}"/>
            </a:ext>
          </a:extLst>
        </xdr:cNvPr>
        <xdr:cNvSpPr txBox="1"/>
      </xdr:nvSpPr>
      <xdr:spPr>
        <a:xfrm>
          <a:off x="77357338" y="626806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215080</xdr:colOff>
      <xdr:row>55</xdr:row>
      <xdr:rowOff>81936</xdr:rowOff>
    </xdr:from>
    <xdr:to>
      <xdr:col>185</xdr:col>
      <xdr:colOff>144081</xdr:colOff>
      <xdr:row>67</xdr:row>
      <xdr:rowOff>24015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2D986CAB-ADE6-4570-8D9D-927A155FA600}"/>
            </a:ext>
          </a:extLst>
        </xdr:cNvPr>
        <xdr:cNvSpPr txBox="1"/>
      </xdr:nvSpPr>
      <xdr:spPr>
        <a:xfrm>
          <a:off x="72646048" y="6401210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92177</xdr:colOff>
      <xdr:row>56</xdr:row>
      <xdr:rowOff>71693</xdr:rowOff>
    </xdr:from>
    <xdr:to>
      <xdr:col>154</xdr:col>
      <xdr:colOff>328436</xdr:colOff>
      <xdr:row>68</xdr:row>
      <xdr:rowOff>13772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D30D90A1-216A-41F0-A95C-CBE4DF17343D}"/>
            </a:ext>
          </a:extLst>
        </xdr:cNvPr>
        <xdr:cNvSpPr txBox="1"/>
      </xdr:nvSpPr>
      <xdr:spPr>
        <a:xfrm>
          <a:off x="58696532" y="648314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155</xdr:col>
      <xdr:colOff>92178</xdr:colOff>
      <xdr:row>57</xdr:row>
      <xdr:rowOff>0</xdr:rowOff>
    </xdr:from>
    <xdr:to>
      <xdr:col>161</xdr:col>
      <xdr:colOff>133840</xdr:colOff>
      <xdr:row>68</xdr:row>
      <xdr:rowOff>34256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2130774-BB18-4E91-86D8-A79CC1EE830F}"/>
            </a:ext>
          </a:extLst>
        </xdr:cNvPr>
        <xdr:cNvSpPr txBox="1"/>
      </xdr:nvSpPr>
      <xdr:spPr>
        <a:xfrm>
          <a:off x="61369678" y="6503629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163871</xdr:colOff>
      <xdr:row>56</xdr:row>
      <xdr:rowOff>81935</xdr:rowOff>
    </xdr:from>
    <xdr:to>
      <xdr:col>140</xdr:col>
      <xdr:colOff>31420</xdr:colOff>
      <xdr:row>68</xdr:row>
      <xdr:rowOff>24014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1AC45631-0F35-400D-BD39-E6251E002605}"/>
            </a:ext>
          </a:extLst>
        </xdr:cNvPr>
        <xdr:cNvSpPr txBox="1"/>
      </xdr:nvSpPr>
      <xdr:spPr>
        <a:xfrm>
          <a:off x="51885645" y="6493387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A112"/>
  <sheetViews>
    <sheetView showGridLines="0" tabSelected="1" zoomScale="68" zoomScaleNormal="68" workbookViewId="0"/>
  </sheetViews>
  <sheetFormatPr defaultColWidth="3.6640625" defaultRowHeight="13.2"/>
  <cols>
    <col min="1" max="1" width="2.332031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332031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3.33203125" style="14" customWidth="1"/>
    <col min="11" max="11" width="2.5546875" style="1" hidden="1" customWidth="1"/>
    <col min="12" max="12" width="8.6640625" style="3" hidden="1" customWidth="1"/>
    <col min="13" max="13" width="13" style="3" hidden="1" customWidth="1"/>
    <col min="14" max="14" width="6.6640625" style="17" hidden="1" customWidth="1"/>
    <col min="15" max="15" width="2.6640625" style="13" hidden="1" customWidth="1"/>
    <col min="16" max="16" width="2.33203125" style="1" hidden="1" customWidth="1"/>
    <col min="17" max="17" width="8.6640625" style="3" hidden="1" customWidth="1"/>
    <col min="18" max="18" width="12.44140625" style="3" hidden="1" customWidth="1"/>
    <col min="19" max="19" width="7.88671875" style="3" hidden="1" customWidth="1"/>
    <col min="20" max="20" width="2.6640625" style="13" hidden="1" customWidth="1"/>
    <col min="21" max="21" width="2.5546875" style="1" customWidth="1"/>
    <col min="22" max="22" width="8.6640625" style="3" customWidth="1"/>
    <col min="23" max="23" width="12.44140625" style="3" customWidth="1"/>
    <col min="24" max="24" width="6.6640625" style="17" customWidth="1"/>
    <col min="25" max="25" width="2.6640625" style="13" customWidth="1"/>
    <col min="26" max="26" width="2.33203125" style="1" hidden="1" customWidth="1"/>
    <col min="27" max="27" width="8.6640625" style="3" hidden="1" customWidth="1"/>
    <col min="28" max="28" width="13.6640625" style="3" hidden="1" customWidth="1"/>
    <col min="29" max="29" width="7.88671875" style="3" hidden="1" customWidth="1"/>
    <col min="30" max="30" width="2.6640625" style="13" hidden="1" customWidth="1"/>
    <col min="31" max="31" width="2.33203125" style="1" hidden="1" customWidth="1"/>
    <col min="32" max="32" width="8.6640625" style="3" hidden="1" customWidth="1"/>
    <col min="33" max="33" width="10.6640625" style="3" hidden="1" customWidth="1"/>
    <col min="34" max="34" width="7.6640625" style="3" hidden="1" customWidth="1"/>
    <col min="35" max="35" width="3.33203125" style="13" hidden="1" customWidth="1"/>
    <col min="36" max="36" width="2.33203125" style="1" customWidth="1"/>
    <col min="37" max="37" width="8.6640625" style="3" customWidth="1"/>
    <col min="38" max="38" width="12.44140625" style="3" customWidth="1"/>
    <col min="39" max="39" width="8" style="3" customWidth="1"/>
    <col min="40" max="40" width="2.6640625" style="12" customWidth="1"/>
    <col min="41" max="41" width="2.33203125" style="1" customWidth="1"/>
    <col min="42" max="42" width="8.6640625" style="3" customWidth="1"/>
    <col min="43" max="43" width="12" style="8" customWidth="1"/>
    <col min="44" max="44" width="8.44140625" style="8" customWidth="1"/>
    <col min="45" max="45" width="3.109375" style="15" customWidth="1"/>
    <col min="46" max="46" width="2.33203125" style="1" customWidth="1"/>
    <col min="47" max="47" width="8.6640625" style="3" customWidth="1"/>
    <col min="48" max="48" width="9.6640625" style="8" customWidth="1"/>
    <col min="49" max="49" width="8.44140625" style="8" customWidth="1"/>
    <col min="50" max="50" width="4" style="15" customWidth="1"/>
    <col min="51" max="51" width="2.33203125" style="1" customWidth="1"/>
    <col min="52" max="52" width="8.6640625" style="3" customWidth="1"/>
    <col min="53" max="53" width="15.33203125" style="3" customWidth="1"/>
    <col min="54" max="54" width="8.109375" style="3" customWidth="1"/>
    <col min="55" max="55" width="2.6640625" style="12" customWidth="1"/>
    <col min="56" max="56" width="2.33203125" style="1" customWidth="1"/>
    <col min="57" max="57" width="8.6640625" style="3" customWidth="1"/>
    <col min="58" max="58" width="11.109375" style="3" customWidth="1"/>
    <col min="59" max="59" width="7.33203125" style="17" customWidth="1"/>
    <col min="60" max="60" width="2.6640625" style="13" customWidth="1"/>
    <col min="61" max="61" width="2.33203125" style="1" customWidth="1"/>
    <col min="62" max="62" width="8.6640625" style="3" customWidth="1"/>
    <col min="63" max="63" width="11.109375" style="3" customWidth="1"/>
    <col min="64" max="64" width="7.33203125" style="17" customWidth="1"/>
    <col min="65" max="65" width="2.6640625" style="13" customWidth="1"/>
    <col min="66" max="66" width="2.33203125" style="1" customWidth="1"/>
    <col min="67" max="67" width="8.6640625" style="3" customWidth="1"/>
    <col min="68" max="68" width="11.44140625" style="3" customWidth="1"/>
    <col min="69" max="69" width="8.6640625" style="3" customWidth="1"/>
    <col min="70" max="70" width="2.6640625" style="13" customWidth="1"/>
    <col min="71" max="71" width="2.33203125" style="1" customWidth="1"/>
    <col min="72" max="72" width="8.6640625" style="3" customWidth="1"/>
    <col min="73" max="73" width="12.6640625" style="3" customWidth="1"/>
    <col min="74" max="74" width="8.6640625" style="3" customWidth="1"/>
    <col min="75" max="75" width="2.6640625" style="13" customWidth="1"/>
    <col min="76" max="76" width="2.33203125" style="1" customWidth="1"/>
    <col min="77" max="77" width="8.6640625" style="3" customWidth="1"/>
    <col min="78" max="78" width="12.66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3" width="8.6640625" style="3" customWidth="1"/>
    <col min="84" max="84" width="7.88671875" style="17" customWidth="1"/>
    <col min="85" max="85" width="2.6640625" style="12" customWidth="1"/>
    <col min="86" max="86" width="2.33203125" style="1" customWidth="1"/>
    <col min="87" max="87" width="8.6640625" style="3" customWidth="1"/>
    <col min="88" max="88" width="10.6640625" style="3" customWidth="1"/>
    <col min="89" max="89" width="8.109375" style="17" customWidth="1"/>
    <col min="90" max="90" width="2.6640625" style="12" customWidth="1"/>
    <col min="91" max="91" width="2.33203125" style="1" customWidth="1"/>
    <col min="92" max="92" width="8.6640625" style="3" customWidth="1"/>
    <col min="93" max="93" width="9.88671875" style="3" customWidth="1"/>
    <col min="94" max="94" width="9.44140625" style="17" customWidth="1"/>
    <col min="95" max="95" width="6.6640625" style="12" customWidth="1"/>
    <col min="96" max="96" width="2.33203125" style="1" customWidth="1"/>
    <col min="97" max="97" width="8.6640625" style="3" customWidth="1"/>
    <col min="98" max="98" width="10.6640625" style="3" customWidth="1"/>
    <col min="99" max="99" width="7.88671875" style="17" customWidth="1"/>
    <col min="100" max="100" width="2.6640625" style="12" customWidth="1"/>
    <col min="101" max="101" width="2.33203125" style="1" customWidth="1"/>
    <col min="102" max="102" width="8.6640625" style="3" customWidth="1"/>
    <col min="103" max="103" width="11.109375" style="3" customWidth="1"/>
    <col min="104" max="104" width="8" style="17" customWidth="1"/>
    <col min="105" max="105" width="3.33203125" style="12" customWidth="1"/>
    <col min="106" max="106" width="2.33203125" style="1" customWidth="1"/>
    <col min="107" max="107" width="8.6640625" style="3" customWidth="1"/>
    <col min="108" max="108" width="11.88671875" style="8" customWidth="1"/>
    <col min="109" max="109" width="8.88671875" style="8" customWidth="1"/>
    <col min="110" max="110" width="4" style="15" customWidth="1"/>
    <col min="111" max="111" width="2.33203125" style="1" customWidth="1"/>
    <col min="112" max="112" width="9.6640625" style="3" customWidth="1"/>
    <col min="113" max="113" width="11" style="3" customWidth="1"/>
    <col min="114" max="114" width="7" style="17" customWidth="1"/>
    <col min="115" max="115" width="3.109375" style="12" customWidth="1"/>
    <col min="116" max="116" width="2.33203125" style="1" customWidth="1"/>
    <col min="117" max="117" width="9.6640625" style="3" customWidth="1"/>
    <col min="118" max="118" width="11" style="3" customWidth="1"/>
    <col min="119" max="119" width="7" style="17" customWidth="1"/>
    <col min="120" max="120" width="3.109375" style="12" customWidth="1"/>
    <col min="121" max="121" width="2.33203125" style="1" customWidth="1"/>
    <col min="122" max="122" width="8.6640625" style="3" customWidth="1"/>
    <col min="123" max="123" width="11.33203125" style="3" customWidth="1"/>
    <col min="124" max="124" width="8.6640625" style="17" customWidth="1"/>
    <col min="125" max="125" width="5.109375" style="12" customWidth="1"/>
    <col min="126" max="126" width="2.33203125" style="1" customWidth="1"/>
    <col min="127" max="127" width="8.6640625" style="3" customWidth="1"/>
    <col min="128" max="128" width="9.33203125" style="3" customWidth="1"/>
    <col min="129" max="129" width="7.5546875" style="17" customWidth="1"/>
    <col min="130" max="130" width="5.6640625" style="12" customWidth="1"/>
    <col min="131" max="131" width="2.33203125" style="1" customWidth="1"/>
    <col min="132" max="132" width="8.6640625" style="3" customWidth="1"/>
    <col min="133" max="133" width="9.33203125" style="3" customWidth="1"/>
    <col min="134" max="134" width="7.5546875" style="17" customWidth="1"/>
    <col min="135" max="135" width="5.6640625" style="12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7" customWidth="1"/>
    <col min="140" max="140" width="5.6640625" style="12" customWidth="1"/>
    <col min="141" max="141" width="2.33203125" style="1" customWidth="1"/>
    <col min="142" max="142" width="8.6640625" style="3" customWidth="1"/>
    <col min="143" max="143" width="10.109375" style="3" customWidth="1"/>
    <col min="144" max="144" width="7.5546875" style="17" customWidth="1"/>
    <col min="145" max="145" width="5.6640625" style="12" customWidth="1"/>
    <col min="146" max="146" width="2.33203125" style="1" customWidth="1"/>
    <col min="147" max="147" width="8.6640625" style="3" customWidth="1"/>
    <col min="148" max="148" width="10.109375" style="3" customWidth="1"/>
    <col min="149" max="149" width="7.5546875" style="17" customWidth="1"/>
    <col min="150" max="150" width="5.6640625" style="12" customWidth="1"/>
    <col min="151" max="151" width="2.33203125" style="185" customWidth="1"/>
    <col min="152" max="152" width="8.6640625" style="18" customWidth="1"/>
    <col min="153" max="153" width="10.88671875" style="18" customWidth="1"/>
    <col min="154" max="154" width="6.88671875" style="18" customWidth="1"/>
    <col min="155" max="155" width="5.5546875" style="285" customWidth="1"/>
    <col min="156" max="156" width="2.33203125" style="185" customWidth="1"/>
    <col min="157" max="157" width="8.6640625" style="18" customWidth="1"/>
    <col min="158" max="158" width="10.88671875" style="18" customWidth="1"/>
    <col min="159" max="159" width="7.33203125" style="18" customWidth="1"/>
    <col min="160" max="160" width="6" style="285" customWidth="1"/>
    <col min="161" max="161" width="2.33203125" style="185" customWidth="1"/>
    <col min="162" max="162" width="8.6640625" style="18" customWidth="1"/>
    <col min="163" max="163" width="10.88671875" style="18" customWidth="1"/>
    <col min="164" max="164" width="8.109375" style="18" customWidth="1"/>
    <col min="165" max="165" width="3.6640625" style="285" customWidth="1"/>
    <col min="166" max="166" width="2.33203125" style="185" customWidth="1"/>
    <col min="167" max="167" width="8.6640625" style="18" customWidth="1"/>
    <col min="168" max="168" width="11.88671875" style="18" customWidth="1"/>
    <col min="169" max="169" width="7.5546875" style="18" customWidth="1"/>
    <col min="170" max="170" width="3.6640625" style="285" customWidth="1"/>
    <col min="171" max="171" width="2.33203125" style="185" customWidth="1"/>
    <col min="172" max="172" width="8.6640625" style="18" customWidth="1"/>
    <col min="173" max="173" width="10.109375" style="18" customWidth="1"/>
    <col min="174" max="174" width="7.5546875" style="18" customWidth="1"/>
    <col min="175" max="175" width="5.88671875" style="285" customWidth="1"/>
    <col min="176" max="176" width="2.33203125" style="185" customWidth="1"/>
    <col min="177" max="177" width="8.88671875" style="18" customWidth="1"/>
    <col min="178" max="178" width="11.109375" style="18" customWidth="1"/>
    <col min="179" max="179" width="7.109375" style="18" customWidth="1"/>
    <col min="180" max="180" width="6" style="285" customWidth="1"/>
    <col min="181" max="181" width="2.33203125" style="185" customWidth="1"/>
    <col min="182" max="182" width="8.6640625" style="18" customWidth="1"/>
    <col min="183" max="183" width="10.88671875" style="18" customWidth="1"/>
    <col min="184" max="184" width="6" style="18" customWidth="1"/>
    <col min="185" max="185" width="5.33203125" style="285" customWidth="1"/>
    <col min="186" max="186" width="2.33203125" style="185" customWidth="1"/>
    <col min="187" max="187" width="8.6640625" style="18" customWidth="1"/>
    <col min="188" max="188" width="14.33203125" style="18" customWidth="1"/>
    <col min="189" max="189" width="6.5546875" style="18" customWidth="1"/>
    <col min="190" max="190" width="2.6640625" style="285" customWidth="1"/>
    <col min="191" max="191" width="2.33203125" style="185" customWidth="1"/>
    <col min="192" max="192" width="8.6640625" style="18" customWidth="1"/>
    <col min="193" max="193" width="14.33203125" style="18" customWidth="1"/>
    <col min="194" max="194" width="6.5546875" style="18" customWidth="1"/>
    <col min="195" max="195" width="5.109375" style="285" customWidth="1"/>
    <col min="196" max="196" width="2.33203125" style="185" customWidth="1"/>
    <col min="197" max="197" width="8.5546875" style="18" customWidth="1"/>
    <col min="198" max="198" width="10.88671875" style="18" customWidth="1"/>
    <col min="199" max="199" width="5.88671875" style="286" customWidth="1"/>
    <col min="200" max="200" width="3.109375" style="284" customWidth="1"/>
    <col min="201" max="201" width="2.33203125" style="185" customWidth="1"/>
    <col min="202" max="202" width="8.5546875" style="18" customWidth="1"/>
    <col min="203" max="203" width="14.44140625" style="18" customWidth="1"/>
    <col min="204" max="204" width="6.5546875" style="286" customWidth="1"/>
    <col min="205" max="205" width="3.109375" style="284" customWidth="1"/>
    <col min="206" max="206" width="2.33203125" style="185" customWidth="1"/>
    <col min="207" max="207" width="8.6640625" style="18" customWidth="1"/>
    <col min="208" max="208" width="11.88671875" style="18" customWidth="1"/>
    <col min="209" max="209" width="7" style="286" customWidth="1"/>
    <col min="210" max="210" width="3.5546875" style="284" customWidth="1"/>
    <col min="211" max="211" width="2.33203125" style="185" customWidth="1"/>
    <col min="212" max="212" width="8.5546875" style="18" customWidth="1"/>
    <col min="213" max="213" width="12.5546875" style="18" customWidth="1"/>
    <col min="214" max="214" width="6.5546875" style="286" customWidth="1"/>
    <col min="215" max="215" width="3.109375" style="284" customWidth="1"/>
    <col min="216" max="216" width="2.33203125" style="185" customWidth="1"/>
    <col min="217" max="217" width="8.6640625" style="18" customWidth="1"/>
    <col min="218" max="218" width="11.88671875" style="18" customWidth="1"/>
    <col min="219" max="219" width="7" style="286" customWidth="1"/>
    <col min="220" max="220" width="3.5546875" style="284" customWidth="1"/>
    <col min="221" max="221" width="2.33203125" style="185" customWidth="1"/>
    <col min="222" max="222" width="8.6640625" style="18" customWidth="1"/>
    <col min="223" max="223" width="13.88671875" style="18" customWidth="1"/>
    <col min="224" max="224" width="8" style="286" customWidth="1"/>
    <col min="225" max="225" width="3.5546875" style="284" customWidth="1"/>
    <col min="226" max="226" width="2.33203125" style="185" customWidth="1"/>
    <col min="227" max="227" width="8.6640625" style="18" customWidth="1"/>
    <col min="228" max="228" width="11.44140625" style="287" customWidth="1"/>
    <col min="229" max="229" width="8.109375" style="287" customWidth="1"/>
    <col min="230" max="230" width="2.6640625" style="288" customWidth="1"/>
    <col min="231" max="231" width="2.33203125" style="185" customWidth="1"/>
    <col min="232" max="232" width="8.6640625" style="18" customWidth="1"/>
    <col min="233" max="233" width="11.44140625" style="287" customWidth="1"/>
    <col min="234" max="234" width="8.109375" style="287" customWidth="1"/>
    <col min="235" max="235" width="2.6640625" style="288" customWidth="1"/>
    <col min="236" max="236" width="2.33203125" style="185" customWidth="1"/>
    <col min="237" max="237" width="8.6640625" style="18" customWidth="1"/>
    <col min="238" max="238" width="11.44140625" style="287" customWidth="1"/>
    <col min="239" max="239" width="8.109375" style="287" customWidth="1"/>
    <col min="240" max="240" width="2.6640625" style="288" customWidth="1"/>
    <col min="241" max="241" width="2.33203125" style="185" customWidth="1"/>
    <col min="242" max="242" width="8.6640625" style="18" customWidth="1"/>
    <col min="243" max="243" width="10.6640625" style="287" customWidth="1"/>
    <col min="244" max="244" width="9.33203125" style="287" customWidth="1"/>
    <col min="245" max="245" width="3.5546875" style="288" customWidth="1"/>
    <col min="246" max="246" width="2.33203125" style="1" customWidth="1"/>
    <col min="247" max="247" width="8.6640625" style="3" customWidth="1"/>
    <col min="248" max="248" width="11.44140625" style="8" customWidth="1"/>
    <col min="249" max="249" width="8.109375" style="8" customWidth="1"/>
    <col min="250" max="250" width="2.6640625" style="15" customWidth="1"/>
    <col min="251" max="251" width="2.33203125" style="1" customWidth="1"/>
    <col min="252" max="252" width="8.6640625" style="3" customWidth="1"/>
    <col min="253" max="253" width="13.5546875" style="8" customWidth="1"/>
    <col min="254" max="254" width="9" style="8" customWidth="1"/>
    <col min="255" max="255" width="2.6640625" style="15" customWidth="1"/>
    <col min="256" max="256" width="2.33203125" style="1" hidden="1" customWidth="1"/>
    <col min="257" max="257" width="8.6640625" style="3" hidden="1" customWidth="1"/>
    <col min="258" max="258" width="12" style="8" hidden="1" customWidth="1"/>
    <col min="259" max="259" width="8.88671875" style="16" hidden="1" customWidth="1"/>
    <col min="260" max="260" width="2.6640625" style="15" hidden="1" customWidth="1"/>
    <col min="261" max="261" width="2.33203125" style="1" customWidth="1"/>
    <col min="262" max="262" width="8.6640625" style="3" customWidth="1"/>
    <col min="263" max="263" width="11" style="8" customWidth="1"/>
    <col min="264" max="264" width="8.109375" style="8" customWidth="1"/>
    <col min="265" max="265" width="3.109375" style="15" customWidth="1"/>
    <col min="266" max="266" width="2.33203125" style="1" customWidth="1"/>
    <col min="267" max="267" width="8.6640625" style="3" customWidth="1"/>
    <col min="268" max="268" width="10.5546875" style="8" customWidth="1"/>
    <col min="269" max="269" width="8.44140625" style="16" customWidth="1"/>
    <col min="270" max="270" width="3" style="9" customWidth="1"/>
    <col min="271" max="271" width="2.33203125" style="1" customWidth="1"/>
    <col min="272" max="272" width="8.6640625" style="3" customWidth="1"/>
    <col min="273" max="273" width="12.44140625" style="8" customWidth="1"/>
    <col min="274" max="274" width="9" style="8" customWidth="1"/>
    <col min="275" max="275" width="2.6640625" style="15" customWidth="1"/>
    <col min="276" max="276" width="3" style="384" customWidth="1"/>
    <col min="277" max="277" width="3.109375" style="2" customWidth="1"/>
    <col min="278" max="285" width="4.5546875" style="2" customWidth="1"/>
    <col min="286" max="302" width="2.88671875" style="2" customWidth="1"/>
    <col min="303" max="303" width="0.109375" style="147" customWidth="1"/>
    <col min="304" max="304" width="2.5546875" style="10" hidden="1" customWidth="1"/>
    <col min="305" max="321" width="1.88671875" style="10" hidden="1" customWidth="1"/>
    <col min="322" max="322" width="1" style="10" customWidth="1"/>
    <col min="323" max="323" width="3.6640625" style="2"/>
    <col min="324" max="365" width="3.33203125" style="2" customWidth="1"/>
    <col min="366" max="16384" width="3.6640625" style="2"/>
  </cols>
  <sheetData>
    <row r="1" spans="1:365" s="11" customFormat="1" ht="18.600000000000001" thickTop="1" thickBot="1">
      <c r="A1" s="85"/>
      <c r="B1" s="95"/>
      <c r="C1" s="428" t="s">
        <v>102</v>
      </c>
      <c r="D1" s="132"/>
      <c r="E1" s="133"/>
      <c r="F1" s="134"/>
      <c r="G1" s="135"/>
      <c r="H1" s="428" t="s">
        <v>102</v>
      </c>
      <c r="I1" s="79"/>
      <c r="J1" s="80"/>
      <c r="K1" s="85"/>
      <c r="L1" s="95"/>
      <c r="M1" s="428" t="s">
        <v>102</v>
      </c>
      <c r="N1" s="132"/>
      <c r="O1" s="133"/>
      <c r="P1" s="134"/>
      <c r="Q1" s="135"/>
      <c r="R1" s="428" t="s">
        <v>102</v>
      </c>
      <c r="S1" s="131"/>
      <c r="T1" s="76"/>
      <c r="U1" s="85"/>
      <c r="V1" s="95"/>
      <c r="W1" s="428" t="s">
        <v>102</v>
      </c>
      <c r="X1" s="132"/>
      <c r="Y1" s="133"/>
      <c r="Z1" s="134"/>
      <c r="AA1" s="135"/>
      <c r="AB1" s="428" t="s">
        <v>102</v>
      </c>
      <c r="AC1" s="131"/>
      <c r="AD1" s="76"/>
      <c r="AE1" s="85"/>
      <c r="AF1" s="95"/>
      <c r="AG1" s="428" t="s">
        <v>102</v>
      </c>
      <c r="AH1" s="74"/>
      <c r="AI1" s="76"/>
      <c r="AJ1" s="85"/>
      <c r="AK1" s="95"/>
      <c r="AL1" s="428" t="s">
        <v>102</v>
      </c>
      <c r="AM1" s="78"/>
      <c r="AN1" s="75"/>
      <c r="AO1" s="85"/>
      <c r="AP1" s="95"/>
      <c r="AQ1" s="428" t="s">
        <v>102</v>
      </c>
      <c r="AR1" s="79"/>
      <c r="AS1" s="112"/>
      <c r="AT1" s="85"/>
      <c r="AU1" s="95"/>
      <c r="AV1" s="428" t="s">
        <v>102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187</v>
      </c>
      <c r="EI1" s="127"/>
      <c r="EJ1" s="113"/>
      <c r="EK1" s="85"/>
      <c r="EL1" s="95"/>
      <c r="EM1" s="77" t="s">
        <v>127</v>
      </c>
      <c r="EN1" s="127"/>
      <c r="EO1" s="113"/>
      <c r="EP1" s="85"/>
      <c r="EQ1" s="95"/>
      <c r="ER1" s="77" t="s">
        <v>195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81"/>
      <c r="GO1" s="482"/>
      <c r="GP1" s="483" t="s">
        <v>85</v>
      </c>
      <c r="GQ1" s="484"/>
      <c r="GR1" s="485"/>
      <c r="GS1" s="481"/>
      <c r="GT1" s="482"/>
      <c r="GU1" s="483" t="s">
        <v>85</v>
      </c>
      <c r="GV1" s="484"/>
      <c r="GW1" s="485"/>
      <c r="GX1" s="486"/>
      <c r="GY1" s="482"/>
      <c r="GZ1" s="483" t="s">
        <v>85</v>
      </c>
      <c r="HA1" s="484"/>
      <c r="HB1" s="487"/>
      <c r="HC1" s="481"/>
      <c r="HD1" s="482"/>
      <c r="HE1" s="483" t="s">
        <v>85</v>
      </c>
      <c r="HF1" s="484"/>
      <c r="HG1" s="485"/>
      <c r="HH1" s="486"/>
      <c r="HI1" s="482"/>
      <c r="HJ1" s="483" t="s">
        <v>85</v>
      </c>
      <c r="HK1" s="484"/>
      <c r="HL1" s="487"/>
      <c r="HM1" s="486"/>
      <c r="HN1" s="482"/>
      <c r="HO1" s="483" t="s">
        <v>85</v>
      </c>
      <c r="HP1" s="484"/>
      <c r="HQ1" s="487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304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6"/>
      <c r="B2" s="22"/>
      <c r="C2" s="280" t="s">
        <v>81</v>
      </c>
      <c r="D2" s="431"/>
      <c r="E2" s="435"/>
      <c r="F2" s="436"/>
      <c r="G2" s="22"/>
      <c r="H2" s="280" t="s">
        <v>81</v>
      </c>
      <c r="I2" s="431"/>
      <c r="J2" s="435"/>
      <c r="K2" s="436"/>
      <c r="L2" s="22"/>
      <c r="M2" s="5" t="s">
        <v>107</v>
      </c>
      <c r="N2" s="432"/>
      <c r="O2" s="433"/>
      <c r="P2" s="437"/>
      <c r="Q2" s="438"/>
      <c r="R2" s="5" t="s">
        <v>109</v>
      </c>
      <c r="S2" s="434"/>
      <c r="T2" s="429"/>
      <c r="U2" s="436"/>
      <c r="V2" s="22"/>
      <c r="W2" s="434" t="s">
        <v>71</v>
      </c>
      <c r="X2" s="432"/>
      <c r="Y2" s="433"/>
      <c r="Z2" s="437"/>
      <c r="AA2" s="438"/>
      <c r="AB2" s="434" t="s">
        <v>71</v>
      </c>
      <c r="AC2" s="434"/>
      <c r="AD2" s="429"/>
      <c r="AE2" s="436"/>
      <c r="AF2" s="22"/>
      <c r="AG2" s="5" t="s">
        <v>27</v>
      </c>
      <c r="AH2" s="5"/>
      <c r="AI2" s="429"/>
      <c r="AJ2" s="436"/>
      <c r="AK2" s="22"/>
      <c r="AL2" s="5" t="s">
        <v>27</v>
      </c>
      <c r="AM2" s="5"/>
      <c r="AN2" s="439"/>
      <c r="AO2" s="436"/>
      <c r="AP2" s="22"/>
      <c r="AQ2" s="431" t="s">
        <v>28</v>
      </c>
      <c r="AR2" s="431"/>
      <c r="AS2" s="440"/>
      <c r="AT2" s="436"/>
      <c r="AU2" s="22"/>
      <c r="AV2" s="430" t="s">
        <v>28</v>
      </c>
      <c r="AW2" s="431"/>
      <c r="AX2" s="440"/>
      <c r="AY2" s="436"/>
      <c r="AZ2" s="22"/>
      <c r="BA2" s="419" t="s">
        <v>53</v>
      </c>
      <c r="BB2" s="5"/>
      <c r="BC2" s="439"/>
      <c r="BD2" s="436"/>
      <c r="BE2" s="22"/>
      <c r="BF2" s="419" t="s">
        <v>53</v>
      </c>
      <c r="BG2" s="441"/>
      <c r="BH2" s="429"/>
      <c r="BI2" s="436"/>
      <c r="BJ2" s="22"/>
      <c r="BK2" s="419" t="s">
        <v>53</v>
      </c>
      <c r="BL2" s="441"/>
      <c r="BM2" s="429"/>
      <c r="BN2" s="436"/>
      <c r="BO2" s="22"/>
      <c r="BP2" s="419" t="s">
        <v>54</v>
      </c>
      <c r="BQ2" s="5"/>
      <c r="BR2" s="442"/>
      <c r="BS2" s="436"/>
      <c r="BT2" s="22"/>
      <c r="BU2" s="419" t="s">
        <v>54</v>
      </c>
      <c r="BV2" s="5"/>
      <c r="BW2" s="442"/>
      <c r="BX2" s="436"/>
      <c r="BY2" s="22"/>
      <c r="BZ2" s="419" t="s">
        <v>54</v>
      </c>
      <c r="CA2" s="5"/>
      <c r="CB2" s="442"/>
      <c r="CC2" s="436"/>
      <c r="CD2" s="22"/>
      <c r="CE2" s="283" t="s">
        <v>41</v>
      </c>
      <c r="CF2" s="443"/>
      <c r="CG2" s="444"/>
      <c r="CH2" s="436"/>
      <c r="CI2" s="22"/>
      <c r="CJ2" s="283" t="s">
        <v>87</v>
      </c>
      <c r="CK2" s="443"/>
      <c r="CL2" s="444"/>
      <c r="CM2" s="436"/>
      <c r="CN2" s="22"/>
      <c r="CO2" s="283" t="s">
        <v>62</v>
      </c>
      <c r="CP2" s="443"/>
      <c r="CQ2" s="444"/>
      <c r="CR2" s="436"/>
      <c r="CS2" s="22"/>
      <c r="CT2" s="283" t="s">
        <v>62</v>
      </c>
      <c r="CU2" s="443"/>
      <c r="CV2" s="444"/>
      <c r="CW2" s="436"/>
      <c r="CX2" s="22"/>
      <c r="CY2" s="283" t="s">
        <v>62</v>
      </c>
      <c r="CZ2" s="443"/>
      <c r="DA2" s="444"/>
      <c r="DB2" s="436"/>
      <c r="DC2" s="22"/>
      <c r="DD2" s="283" t="s">
        <v>73</v>
      </c>
      <c r="DE2" s="445"/>
      <c r="DF2" s="440"/>
      <c r="DG2" s="436"/>
      <c r="DH2" s="22"/>
      <c r="DI2" s="283" t="s">
        <v>185</v>
      </c>
      <c r="DJ2" s="443"/>
      <c r="DK2" s="444"/>
      <c r="DL2" s="436"/>
      <c r="DM2" s="22"/>
      <c r="DN2" s="283" t="s">
        <v>63</v>
      </c>
      <c r="DO2" s="443"/>
      <c r="DP2" s="444"/>
      <c r="DQ2" s="436"/>
      <c r="DR2" s="22"/>
      <c r="DS2" s="283" t="s">
        <v>64</v>
      </c>
      <c r="DT2" s="443"/>
      <c r="DU2" s="444"/>
      <c r="DV2" s="436"/>
      <c r="DW2" s="22"/>
      <c r="DX2" s="283" t="s">
        <v>64</v>
      </c>
      <c r="DY2" s="443"/>
      <c r="DZ2" s="444"/>
      <c r="EA2" s="436"/>
      <c r="EB2" s="22"/>
      <c r="EC2" s="283" t="s">
        <v>64</v>
      </c>
      <c r="ED2" s="443"/>
      <c r="EE2" s="444"/>
      <c r="EF2" s="436"/>
      <c r="EG2" s="22"/>
      <c r="EH2" s="283" t="s">
        <v>188</v>
      </c>
      <c r="EI2" s="443"/>
      <c r="EJ2" s="444"/>
      <c r="EK2" s="436"/>
      <c r="EL2" s="22"/>
      <c r="EM2" s="283" t="s">
        <v>136</v>
      </c>
      <c r="EN2" s="443"/>
      <c r="EO2" s="444"/>
      <c r="EP2" s="436"/>
      <c r="EQ2" s="22"/>
      <c r="ER2" s="283" t="s">
        <v>136</v>
      </c>
      <c r="ES2" s="443"/>
      <c r="ET2" s="444"/>
      <c r="EU2" s="424"/>
      <c r="EV2" s="425"/>
      <c r="EW2" s="421" t="s">
        <v>149</v>
      </c>
      <c r="EX2" s="422"/>
      <c r="EY2" s="423"/>
      <c r="EZ2" s="424"/>
      <c r="FA2" s="425"/>
      <c r="FB2" s="421" t="s">
        <v>148</v>
      </c>
      <c r="FC2" s="422"/>
      <c r="FD2" s="423"/>
      <c r="FE2" s="424"/>
      <c r="FF2" s="425"/>
      <c r="FG2" s="421" t="s">
        <v>66</v>
      </c>
      <c r="FH2" s="422"/>
      <c r="FI2" s="423"/>
      <c r="FJ2" s="424"/>
      <c r="FK2" s="425"/>
      <c r="FL2" s="421" t="s">
        <v>150</v>
      </c>
      <c r="FM2" s="446"/>
      <c r="FN2" s="423"/>
      <c r="FO2" s="424"/>
      <c r="FP2" s="425"/>
      <c r="FQ2" s="421" t="s">
        <v>151</v>
      </c>
      <c r="FR2" s="446"/>
      <c r="FS2" s="423"/>
      <c r="FT2" s="424"/>
      <c r="FU2" s="425"/>
      <c r="FV2" s="421" t="s">
        <v>152</v>
      </c>
      <c r="FW2" s="446"/>
      <c r="FX2" s="423"/>
      <c r="FY2" s="424"/>
      <c r="FZ2" s="425"/>
      <c r="GA2" s="421" t="s">
        <v>84</v>
      </c>
      <c r="GB2" s="446"/>
      <c r="GC2" s="423"/>
      <c r="GD2" s="424"/>
      <c r="GE2" s="425"/>
      <c r="GF2" s="421" t="s">
        <v>83</v>
      </c>
      <c r="GG2" s="446"/>
      <c r="GH2" s="423"/>
      <c r="GI2" s="424"/>
      <c r="GJ2" s="425"/>
      <c r="GK2" s="421" t="s">
        <v>78</v>
      </c>
      <c r="GL2" s="446"/>
      <c r="GM2" s="423"/>
      <c r="GN2" s="488"/>
      <c r="GO2" s="489"/>
      <c r="GP2" s="490" t="s">
        <v>66</v>
      </c>
      <c r="GQ2" s="491"/>
      <c r="GR2" s="492"/>
      <c r="GS2" s="488"/>
      <c r="GT2" s="489"/>
      <c r="GU2" s="490" t="s">
        <v>156</v>
      </c>
      <c r="GV2" s="491"/>
      <c r="GW2" s="492"/>
      <c r="GX2" s="493"/>
      <c r="GY2" s="489"/>
      <c r="GZ2" s="490" t="s">
        <v>149</v>
      </c>
      <c r="HA2" s="491"/>
      <c r="HB2" s="494"/>
      <c r="HC2" s="488"/>
      <c r="HD2" s="489"/>
      <c r="HE2" s="490" t="s">
        <v>84</v>
      </c>
      <c r="HF2" s="491"/>
      <c r="HG2" s="492"/>
      <c r="HH2" s="493"/>
      <c r="HI2" s="489"/>
      <c r="HJ2" s="490" t="s">
        <v>83</v>
      </c>
      <c r="HK2" s="491"/>
      <c r="HL2" s="494"/>
      <c r="HM2" s="493"/>
      <c r="HN2" s="489"/>
      <c r="HO2" s="490" t="s">
        <v>78</v>
      </c>
      <c r="HP2" s="491"/>
      <c r="HQ2" s="494"/>
      <c r="HR2" s="447"/>
      <c r="HS2" s="448"/>
      <c r="HT2" s="449" t="s">
        <v>131</v>
      </c>
      <c r="HU2" s="450"/>
      <c r="HV2" s="451"/>
      <c r="HW2" s="447"/>
      <c r="HX2" s="448"/>
      <c r="HY2" s="449" t="s">
        <v>131</v>
      </c>
      <c r="HZ2" s="450"/>
      <c r="IA2" s="451"/>
      <c r="IB2" s="447"/>
      <c r="IC2" s="448"/>
      <c r="ID2" s="449" t="s">
        <v>131</v>
      </c>
      <c r="IE2" s="450"/>
      <c r="IF2" s="451"/>
      <c r="IG2" s="447"/>
      <c r="IH2" s="448"/>
      <c r="II2" s="449" t="s">
        <v>131</v>
      </c>
      <c r="IJ2" s="450"/>
      <c r="IK2" s="451"/>
      <c r="IL2" s="436"/>
      <c r="IM2" s="22"/>
      <c r="IN2" s="453"/>
      <c r="IO2" s="452"/>
      <c r="IP2" s="440"/>
      <c r="IQ2" s="436"/>
      <c r="IR2" s="22"/>
      <c r="IS2" s="453"/>
      <c r="IT2" s="452"/>
      <c r="IU2" s="440"/>
      <c r="IV2" s="436"/>
      <c r="IW2" s="22"/>
      <c r="IX2" s="453"/>
      <c r="IY2" s="452"/>
      <c r="IZ2" s="440"/>
      <c r="JA2" s="436"/>
      <c r="JB2" s="22"/>
      <c r="JC2" s="453"/>
      <c r="JD2" s="431"/>
      <c r="JE2" s="440"/>
      <c r="JF2" s="436"/>
      <c r="JG2" s="22"/>
      <c r="JH2" s="453"/>
      <c r="JI2" s="454"/>
      <c r="JJ2" s="435"/>
      <c r="JK2" s="436"/>
      <c r="JL2" s="22"/>
      <c r="JM2" s="453"/>
      <c r="JN2" s="452"/>
      <c r="JO2" s="440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911">
        <v>0</v>
      </c>
      <c r="KA2" s="908" t="s">
        <v>305</v>
      </c>
      <c r="KB2" s="908"/>
      <c r="KC2" s="908"/>
      <c r="KD2" s="908"/>
      <c r="KE2" s="908"/>
      <c r="KF2" s="911">
        <v>1</v>
      </c>
      <c r="KG2" s="908" t="s">
        <v>306</v>
      </c>
      <c r="KH2" s="909"/>
      <c r="KI2" s="22"/>
      <c r="KJ2" s="22"/>
      <c r="KK2" s="911">
        <v>2</v>
      </c>
      <c r="KL2" s="908" t="s">
        <v>307</v>
      </c>
      <c r="KM2" s="909"/>
      <c r="KN2" s="22"/>
      <c r="KO2" s="22"/>
      <c r="KP2" s="83"/>
      <c r="KQ2" s="83"/>
      <c r="KR2" s="455"/>
      <c r="KS2" s="456"/>
      <c r="KT2" s="456"/>
      <c r="KU2" s="456"/>
      <c r="KV2" s="456"/>
      <c r="KW2" s="456"/>
      <c r="KX2" s="456"/>
      <c r="KY2" s="456"/>
      <c r="KZ2" s="456"/>
      <c r="LA2" s="457" t="s">
        <v>23</v>
      </c>
      <c r="LB2" s="456"/>
      <c r="LC2" s="456"/>
      <c r="LD2" s="456"/>
      <c r="LE2" s="456"/>
      <c r="LF2" s="456"/>
      <c r="LG2" s="456"/>
      <c r="LH2" s="456"/>
      <c r="LI2" s="458"/>
      <c r="LJ2" s="456"/>
      <c r="LK2" s="459"/>
      <c r="LL2" s="460"/>
      <c r="LM2" s="460"/>
      <c r="LN2" s="460"/>
      <c r="LO2" s="460"/>
      <c r="LP2" s="460"/>
      <c r="LQ2" s="460"/>
      <c r="LR2" s="460"/>
      <c r="LS2" s="460"/>
      <c r="LT2" s="460"/>
      <c r="LU2" s="460"/>
      <c r="LV2" s="460"/>
      <c r="LW2" s="461" t="s">
        <v>31</v>
      </c>
      <c r="LX2" s="461"/>
      <c r="LY2" s="460"/>
      <c r="LZ2" s="460"/>
      <c r="MA2" s="460"/>
      <c r="MB2" s="460"/>
      <c r="MC2" s="460"/>
      <c r="MD2" s="460"/>
      <c r="ME2" s="460"/>
      <c r="MF2" s="460"/>
      <c r="MG2" s="460"/>
      <c r="MH2" s="460"/>
      <c r="MI2" s="460"/>
      <c r="MJ2" s="460"/>
      <c r="MK2" s="460"/>
      <c r="ML2" s="461" t="s">
        <v>31</v>
      </c>
      <c r="MM2" s="460"/>
      <c r="MN2" s="460"/>
      <c r="MO2" s="460"/>
      <c r="MP2" s="461"/>
      <c r="MQ2" s="460"/>
      <c r="MR2" s="460"/>
      <c r="MS2" s="460"/>
      <c r="MT2" s="460"/>
      <c r="MU2" s="460"/>
      <c r="MV2" s="460"/>
      <c r="MW2" s="460"/>
      <c r="MX2" s="460"/>
      <c r="MY2" s="460"/>
      <c r="MZ2" s="460"/>
      <c r="NA2" s="460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106</v>
      </c>
      <c r="N3" s="136"/>
      <c r="O3" s="137"/>
      <c r="P3" s="138"/>
      <c r="Q3" s="139"/>
      <c r="R3" s="5" t="s">
        <v>108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7" t="s">
        <v>58</v>
      </c>
      <c r="AW3" s="229"/>
      <c r="AX3" s="152"/>
      <c r="AY3" s="148"/>
      <c r="AZ3" s="149"/>
      <c r="BA3" s="176" t="s">
        <v>111</v>
      </c>
      <c r="BB3" s="151"/>
      <c r="BC3" s="152"/>
      <c r="BD3" s="148"/>
      <c r="BE3" s="149"/>
      <c r="BF3" s="176" t="s">
        <v>112</v>
      </c>
      <c r="BG3" s="154"/>
      <c r="BH3" s="155"/>
      <c r="BI3" s="148"/>
      <c r="BJ3" s="149"/>
      <c r="BK3" s="176" t="s">
        <v>110</v>
      </c>
      <c r="BL3" s="154"/>
      <c r="BM3" s="155"/>
      <c r="BN3" s="148"/>
      <c r="BO3" s="149"/>
      <c r="BP3" s="176" t="s">
        <v>113</v>
      </c>
      <c r="BQ3" s="151"/>
      <c r="BR3" s="152"/>
      <c r="BS3" s="148"/>
      <c r="BT3" s="149"/>
      <c r="BU3" s="176" t="s">
        <v>114</v>
      </c>
      <c r="BV3" s="151"/>
      <c r="BW3" s="152"/>
      <c r="BX3" s="148"/>
      <c r="BY3" s="149"/>
      <c r="BZ3" s="176" t="s">
        <v>115</v>
      </c>
      <c r="CA3" s="151"/>
      <c r="CB3" s="152"/>
      <c r="CC3" s="148"/>
      <c r="CD3" s="149"/>
      <c r="CE3" s="176" t="s">
        <v>116</v>
      </c>
      <c r="CF3" s="154"/>
      <c r="CG3" s="155"/>
      <c r="CH3" s="148"/>
      <c r="CI3" s="149"/>
      <c r="CJ3" s="176" t="s">
        <v>117</v>
      </c>
      <c r="CK3" s="154"/>
      <c r="CL3" s="155"/>
      <c r="CM3" s="148"/>
      <c r="CN3" s="149"/>
      <c r="CO3" s="176" t="s">
        <v>118</v>
      </c>
      <c r="CP3" s="154"/>
      <c r="CQ3" s="155"/>
      <c r="CR3" s="148"/>
      <c r="CS3" s="149"/>
      <c r="CT3" s="176" t="s">
        <v>119</v>
      </c>
      <c r="CU3" s="154"/>
      <c r="CV3" s="155"/>
      <c r="CW3" s="148"/>
      <c r="CX3" s="149"/>
      <c r="CY3" s="176" t="s">
        <v>120</v>
      </c>
      <c r="CZ3" s="154"/>
      <c r="DA3" s="155"/>
      <c r="DB3" s="148"/>
      <c r="DC3" s="149"/>
      <c r="DD3" s="176" t="s">
        <v>121</v>
      </c>
      <c r="DE3" s="151"/>
      <c r="DF3" s="152"/>
      <c r="DG3" s="148"/>
      <c r="DH3" s="149"/>
      <c r="DI3" s="176" t="s">
        <v>186</v>
      </c>
      <c r="DJ3" s="154"/>
      <c r="DK3" s="155"/>
      <c r="DL3" s="148"/>
      <c r="DM3" s="149"/>
      <c r="DN3" s="176" t="s">
        <v>122</v>
      </c>
      <c r="DO3" s="154"/>
      <c r="DP3" s="155"/>
      <c r="DQ3" s="148"/>
      <c r="DR3" s="149"/>
      <c r="DS3" s="176" t="s">
        <v>123</v>
      </c>
      <c r="DT3" s="154"/>
      <c r="DU3" s="155"/>
      <c r="DV3" s="148"/>
      <c r="DW3" s="149"/>
      <c r="DX3" s="176" t="s">
        <v>124</v>
      </c>
      <c r="DY3" s="154"/>
      <c r="DZ3" s="155"/>
      <c r="EA3" s="148"/>
      <c r="EB3" s="149"/>
      <c r="EC3" s="176" t="s">
        <v>125</v>
      </c>
      <c r="ED3" s="154"/>
      <c r="EE3" s="155"/>
      <c r="EF3" s="148"/>
      <c r="EG3" s="149"/>
      <c r="EH3" s="462" t="s">
        <v>189</v>
      </c>
      <c r="EI3" s="154"/>
      <c r="EJ3" s="155"/>
      <c r="EK3" s="148"/>
      <c r="EL3" s="149"/>
      <c r="EM3" s="462" t="s">
        <v>135</v>
      </c>
      <c r="EN3" s="154"/>
      <c r="EO3" s="155"/>
      <c r="EP3" s="148"/>
      <c r="EQ3" s="149"/>
      <c r="ER3" s="462" t="s">
        <v>135</v>
      </c>
      <c r="ES3" s="154"/>
      <c r="ET3" s="155"/>
      <c r="EU3" s="294"/>
      <c r="EV3" s="295"/>
      <c r="EW3" s="296" t="s">
        <v>128</v>
      </c>
      <c r="EX3" s="297"/>
      <c r="EY3" s="298"/>
      <c r="EZ3" s="294"/>
      <c r="FA3" s="295"/>
      <c r="FB3" s="296" t="s">
        <v>155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154</v>
      </c>
      <c r="FM3" s="297"/>
      <c r="FN3" s="298"/>
      <c r="FO3" s="294"/>
      <c r="FP3" s="295"/>
      <c r="FQ3" s="296" t="s">
        <v>153</v>
      </c>
      <c r="FR3" s="297"/>
      <c r="FS3" s="298"/>
      <c r="FT3" s="294"/>
      <c r="FU3" s="295"/>
      <c r="FV3" s="296" t="s">
        <v>101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5"/>
      <c r="GO3" s="496"/>
      <c r="GP3" s="497" t="s">
        <v>72</v>
      </c>
      <c r="GQ3" s="498"/>
      <c r="GR3" s="499"/>
      <c r="GS3" s="495"/>
      <c r="GT3" s="496"/>
      <c r="GU3" s="497" t="s">
        <v>86</v>
      </c>
      <c r="GV3" s="498"/>
      <c r="GW3" s="499"/>
      <c r="GX3" s="500"/>
      <c r="GY3" s="496"/>
      <c r="GZ3" s="497" t="s">
        <v>128</v>
      </c>
      <c r="HA3" s="498"/>
      <c r="HB3" s="501"/>
      <c r="HC3" s="495"/>
      <c r="HD3" s="496"/>
      <c r="HE3" s="497" t="s">
        <v>82</v>
      </c>
      <c r="HF3" s="498"/>
      <c r="HG3" s="499"/>
      <c r="HH3" s="500"/>
      <c r="HI3" s="496"/>
      <c r="HJ3" s="497" t="s">
        <v>74</v>
      </c>
      <c r="HK3" s="498"/>
      <c r="HL3" s="501"/>
      <c r="HM3" s="500"/>
      <c r="HN3" s="496"/>
      <c r="HO3" s="497" t="s">
        <v>75</v>
      </c>
      <c r="HP3" s="498"/>
      <c r="HQ3" s="501"/>
      <c r="HR3" s="336"/>
      <c r="HS3" s="337"/>
      <c r="HT3" s="426" t="s">
        <v>132</v>
      </c>
      <c r="HU3" s="339"/>
      <c r="HV3" s="340"/>
      <c r="HW3" s="336"/>
      <c r="HX3" s="337"/>
      <c r="HY3" s="426" t="s">
        <v>132</v>
      </c>
      <c r="HZ3" s="339"/>
      <c r="IA3" s="340"/>
      <c r="IB3" s="336"/>
      <c r="IC3" s="337"/>
      <c r="ID3" s="426" t="s">
        <v>132</v>
      </c>
      <c r="IE3" s="339"/>
      <c r="IF3" s="340"/>
      <c r="IG3" s="336"/>
      <c r="IH3" s="337"/>
      <c r="II3" s="426" t="s">
        <v>132</v>
      </c>
      <c r="IJ3" s="339"/>
      <c r="IK3" s="340"/>
      <c r="IL3" s="148"/>
      <c r="IM3" s="149"/>
      <c r="IN3" s="150" t="s">
        <v>103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129</v>
      </c>
      <c r="JD3" s="151"/>
      <c r="JE3" s="152"/>
      <c r="JF3" s="148"/>
      <c r="JG3" s="149"/>
      <c r="JH3" s="153" t="s">
        <v>130</v>
      </c>
      <c r="JI3" s="154"/>
      <c r="JJ3" s="155"/>
      <c r="JK3" s="148"/>
      <c r="JL3" s="149"/>
      <c r="JM3" s="150"/>
      <c r="JN3" s="154"/>
      <c r="JO3" s="155"/>
      <c r="JP3" s="378"/>
      <c r="JQ3" s="31"/>
      <c r="JZ3" s="912"/>
      <c r="KA3" s="908" t="s">
        <v>308</v>
      </c>
      <c r="KC3" s="909"/>
      <c r="KD3" s="908"/>
      <c r="KE3" s="908"/>
      <c r="KP3" s="29"/>
      <c r="KQ3" s="29"/>
      <c r="KR3" s="63"/>
      <c r="KS3" s="56"/>
      <c r="KT3" s="56"/>
      <c r="KU3" s="56"/>
      <c r="KV3" s="420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73" t="s">
        <v>0</v>
      </c>
      <c r="LL3" s="935" t="s">
        <v>45</v>
      </c>
      <c r="LM3" s="935" t="s">
        <v>233</v>
      </c>
      <c r="LN3" s="935" t="s">
        <v>98</v>
      </c>
      <c r="LO3" s="935" t="s">
        <v>37</v>
      </c>
      <c r="LP3" s="935" t="s">
        <v>309</v>
      </c>
      <c r="LQ3" s="935" t="s">
        <v>145</v>
      </c>
      <c r="LR3" s="935" t="s">
        <v>181</v>
      </c>
      <c r="LS3" s="935" t="s">
        <v>315</v>
      </c>
      <c r="LT3" s="935" t="s">
        <v>316</v>
      </c>
      <c r="LU3" s="935" t="s">
        <v>317</v>
      </c>
      <c r="LV3" s="935" t="s">
        <v>24</v>
      </c>
      <c r="LW3" s="935" t="s">
        <v>76</v>
      </c>
      <c r="LX3" s="935" t="s">
        <v>314</v>
      </c>
      <c r="LY3" s="935" t="s">
        <v>89</v>
      </c>
      <c r="LZ3" s="935" t="s">
        <v>29</v>
      </c>
      <c r="MA3" s="935" t="s">
        <v>51</v>
      </c>
      <c r="MB3" s="935" t="s">
        <v>47</v>
      </c>
      <c r="MC3" s="935" t="s">
        <v>33</v>
      </c>
      <c r="MD3" s="935" t="s">
        <v>30</v>
      </c>
      <c r="ME3" s="935" t="s">
        <v>59</v>
      </c>
      <c r="MF3" s="935" t="s">
        <v>313</v>
      </c>
      <c r="MG3" s="935" t="s">
        <v>25</v>
      </c>
      <c r="MH3" s="935" t="s">
        <v>34</v>
      </c>
      <c r="MI3" s="935" t="s">
        <v>46</v>
      </c>
      <c r="MJ3" s="935" t="s">
        <v>312</v>
      </c>
      <c r="MK3" s="935" t="s">
        <v>35</v>
      </c>
      <c r="ML3" s="935" t="s">
        <v>36</v>
      </c>
      <c r="MM3" s="935" t="s">
        <v>77</v>
      </c>
      <c r="MN3" s="935" t="s">
        <v>42</v>
      </c>
      <c r="MO3" s="935" t="s">
        <v>38</v>
      </c>
      <c r="MP3" s="935" t="s">
        <v>222</v>
      </c>
      <c r="MQ3" s="935" t="s">
        <v>311</v>
      </c>
      <c r="MR3" s="935" t="s">
        <v>60</v>
      </c>
      <c r="MS3" s="935" t="s">
        <v>48</v>
      </c>
      <c r="MT3" s="935" t="s">
        <v>310</v>
      </c>
      <c r="MU3" s="935" t="s">
        <v>49</v>
      </c>
      <c r="MV3" s="935" t="s">
        <v>318</v>
      </c>
      <c r="MW3" s="935" t="s">
        <v>80</v>
      </c>
      <c r="MX3" s="935" t="s">
        <v>52</v>
      </c>
      <c r="MY3" s="935" t="s">
        <v>168</v>
      </c>
      <c r="MZ3" s="935" t="s">
        <v>50</v>
      </c>
      <c r="NA3" s="971" t="s">
        <v>56</v>
      </c>
    </row>
    <row r="4" spans="1:365" s="4" customFormat="1" ht="16.5" customHeight="1" thickBot="1">
      <c r="A4" s="148"/>
      <c r="B4" s="228"/>
      <c r="C4" s="388" t="s">
        <v>103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104</v>
      </c>
      <c r="N4" s="229"/>
      <c r="O4" s="152"/>
      <c r="P4" s="148"/>
      <c r="Q4" s="228"/>
      <c r="R4" s="386" t="s">
        <v>105</v>
      </c>
      <c r="S4" s="229"/>
      <c r="T4" s="152"/>
      <c r="U4" s="148"/>
      <c r="V4" s="149"/>
      <c r="W4" s="388" t="s">
        <v>103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103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103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190</v>
      </c>
      <c r="EI4" s="154"/>
      <c r="EJ4" s="155"/>
      <c r="EK4" s="148"/>
      <c r="EL4" s="149"/>
      <c r="EM4" s="176" t="s">
        <v>126</v>
      </c>
      <c r="EN4" s="154"/>
      <c r="EO4" s="155"/>
      <c r="EP4" s="148"/>
      <c r="EQ4" s="149"/>
      <c r="ER4" s="176" t="s">
        <v>196</v>
      </c>
      <c r="ES4" s="154"/>
      <c r="ET4" s="155"/>
      <c r="EU4" s="294"/>
      <c r="EV4" s="295"/>
      <c r="EW4" s="426" t="s">
        <v>103</v>
      </c>
      <c r="EX4" s="297"/>
      <c r="EY4" s="298"/>
      <c r="EZ4" s="294"/>
      <c r="FA4" s="295"/>
      <c r="FB4" s="426" t="s">
        <v>103</v>
      </c>
      <c r="FC4" s="297"/>
      <c r="FD4" s="298"/>
      <c r="FE4" s="294"/>
      <c r="FF4" s="295"/>
      <c r="FG4" s="426" t="s">
        <v>103</v>
      </c>
      <c r="FH4" s="297"/>
      <c r="FI4" s="298"/>
      <c r="FJ4" s="294"/>
      <c r="FK4" s="295"/>
      <c r="FL4" s="426" t="s">
        <v>103</v>
      </c>
      <c r="FM4" s="297"/>
      <c r="FN4" s="298"/>
      <c r="FO4" s="294"/>
      <c r="FP4" s="295"/>
      <c r="FQ4" s="426" t="s">
        <v>103</v>
      </c>
      <c r="FR4" s="297"/>
      <c r="FS4" s="298"/>
      <c r="FT4" s="294"/>
      <c r="FU4" s="295"/>
      <c r="FV4" s="426" t="s">
        <v>103</v>
      </c>
      <c r="FW4" s="297"/>
      <c r="FX4" s="298"/>
      <c r="FY4" s="294"/>
      <c r="FZ4" s="295"/>
      <c r="GA4" s="426" t="s">
        <v>103</v>
      </c>
      <c r="GB4" s="297"/>
      <c r="GC4" s="298"/>
      <c r="GD4" s="294"/>
      <c r="GE4" s="295"/>
      <c r="GF4" s="426" t="s">
        <v>103</v>
      </c>
      <c r="GG4" s="297"/>
      <c r="GH4" s="298"/>
      <c r="GI4" s="294"/>
      <c r="GJ4" s="295"/>
      <c r="GK4" s="426" t="s">
        <v>103</v>
      </c>
      <c r="GL4" s="297"/>
      <c r="GM4" s="298"/>
      <c r="GN4" s="495"/>
      <c r="GO4" s="496"/>
      <c r="GP4" s="502" t="s">
        <v>70</v>
      </c>
      <c r="GQ4" s="498"/>
      <c r="GR4" s="499"/>
      <c r="GS4" s="495"/>
      <c r="GT4" s="496"/>
      <c r="GU4" s="502" t="s">
        <v>70</v>
      </c>
      <c r="GV4" s="498"/>
      <c r="GW4" s="499"/>
      <c r="GX4" s="500"/>
      <c r="GY4" s="496"/>
      <c r="GZ4" s="502" t="s">
        <v>70</v>
      </c>
      <c r="HA4" s="498"/>
      <c r="HB4" s="501"/>
      <c r="HC4" s="495"/>
      <c r="HD4" s="496"/>
      <c r="HE4" s="502" t="s">
        <v>70</v>
      </c>
      <c r="HF4" s="498"/>
      <c r="HG4" s="499"/>
      <c r="HH4" s="500"/>
      <c r="HI4" s="496"/>
      <c r="HJ4" s="502" t="s">
        <v>70</v>
      </c>
      <c r="HK4" s="498"/>
      <c r="HL4" s="501"/>
      <c r="HM4" s="500"/>
      <c r="HN4" s="496"/>
      <c r="HO4" s="502" t="s">
        <v>70</v>
      </c>
      <c r="HP4" s="498"/>
      <c r="HQ4" s="501"/>
      <c r="HR4" s="336"/>
      <c r="HS4" s="337"/>
      <c r="HT4" s="338" t="s">
        <v>157</v>
      </c>
      <c r="HU4" s="339"/>
      <c r="HV4" s="340"/>
      <c r="HW4" s="336"/>
      <c r="HX4" s="337"/>
      <c r="HY4" s="338" t="s">
        <v>158</v>
      </c>
      <c r="HZ4" s="339"/>
      <c r="IA4" s="340"/>
      <c r="IB4" s="336"/>
      <c r="IC4" s="337"/>
      <c r="ID4" s="338" t="s">
        <v>159</v>
      </c>
      <c r="IE4" s="339"/>
      <c r="IF4" s="340"/>
      <c r="IG4" s="336"/>
      <c r="IH4" s="337"/>
      <c r="II4" s="338" t="s">
        <v>160</v>
      </c>
      <c r="IJ4" s="339"/>
      <c r="IK4" s="340"/>
      <c r="IL4" s="148"/>
      <c r="IM4" s="149"/>
      <c r="IN4" s="150" t="s">
        <v>161</v>
      </c>
      <c r="IO4" s="151"/>
      <c r="IP4" s="152"/>
      <c r="IQ4" s="148"/>
      <c r="IR4" s="149"/>
      <c r="IS4" s="150" t="s">
        <v>162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163</v>
      </c>
      <c r="JD4" s="151"/>
      <c r="JE4" s="152"/>
      <c r="JF4" s="148"/>
      <c r="JG4" s="149"/>
      <c r="JH4" s="153" t="s">
        <v>164</v>
      </c>
      <c r="JI4" s="154"/>
      <c r="JJ4" s="155"/>
      <c r="JK4" s="148"/>
      <c r="JL4" s="149"/>
      <c r="JM4" s="150"/>
      <c r="JN4" s="154"/>
      <c r="JO4" s="155"/>
      <c r="JP4" s="378"/>
      <c r="JQ4" s="31"/>
      <c r="JR4" s="579"/>
      <c r="JS4" s="579"/>
      <c r="JT4" s="579"/>
      <c r="JU4" s="579" t="s">
        <v>324</v>
      </c>
      <c r="JV4" s="579"/>
      <c r="JW4" s="579"/>
      <c r="JX4" s="579"/>
      <c r="JY4" s="579"/>
      <c r="JZ4" s="579">
        <v>40</v>
      </c>
      <c r="KA4" s="910">
        <v>41</v>
      </c>
      <c r="KB4" s="907">
        <v>42</v>
      </c>
      <c r="KC4" s="907">
        <v>11</v>
      </c>
      <c r="KD4" s="579">
        <v>13</v>
      </c>
      <c r="KE4" s="579">
        <v>14</v>
      </c>
      <c r="KF4" s="579">
        <v>19</v>
      </c>
      <c r="KG4" s="579">
        <v>23</v>
      </c>
      <c r="KH4" s="579">
        <v>24</v>
      </c>
      <c r="KI4" s="579">
        <v>25</v>
      </c>
      <c r="KJ4" s="579">
        <v>26</v>
      </c>
      <c r="KK4" s="579">
        <v>29</v>
      </c>
      <c r="KL4" s="579">
        <v>30</v>
      </c>
      <c r="KM4" s="579">
        <v>31</v>
      </c>
      <c r="KN4" s="579">
        <v>32</v>
      </c>
      <c r="KO4" s="579">
        <v>33</v>
      </c>
      <c r="KP4" s="579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74"/>
      <c r="LL4" s="940"/>
      <c r="LM4" s="940"/>
      <c r="LN4" s="940"/>
      <c r="LO4" s="940"/>
      <c r="LP4" s="940"/>
      <c r="LQ4" s="940"/>
      <c r="LR4" s="940"/>
      <c r="LS4" s="940"/>
      <c r="LT4" s="940"/>
      <c r="LU4" s="940"/>
      <c r="LV4" s="940"/>
      <c r="LW4" s="940"/>
      <c r="LX4" s="940"/>
      <c r="LY4" s="940"/>
      <c r="LZ4" s="940"/>
      <c r="MA4" s="940"/>
      <c r="MB4" s="940"/>
      <c r="MC4" s="940"/>
      <c r="MD4" s="940"/>
      <c r="ME4" s="940"/>
      <c r="MF4" s="940"/>
      <c r="MG4" s="940"/>
      <c r="MH4" s="940"/>
      <c r="MI4" s="940"/>
      <c r="MJ4" s="940"/>
      <c r="MK4" s="940"/>
      <c r="ML4" s="940"/>
      <c r="MM4" s="940"/>
      <c r="MN4" s="940"/>
      <c r="MO4" s="940"/>
      <c r="MP4" s="940"/>
      <c r="MQ4" s="940"/>
      <c r="MR4" s="940"/>
      <c r="MS4" s="940"/>
      <c r="MT4" s="940"/>
      <c r="MU4" s="940"/>
      <c r="MV4" s="940"/>
      <c r="MW4" s="940"/>
      <c r="MX4" s="940"/>
      <c r="MY4" s="940"/>
      <c r="MZ4" s="940"/>
      <c r="NA4" s="972"/>
    </row>
    <row r="5" spans="1:365" s="174" customFormat="1" ht="30" customHeight="1" thickTop="1" thickBot="1">
      <c r="A5" s="160"/>
      <c r="B5" s="161"/>
      <c r="C5" s="162" t="s">
        <v>146</v>
      </c>
      <c r="D5" s="163"/>
      <c r="E5" s="164"/>
      <c r="F5" s="160"/>
      <c r="G5" s="161"/>
      <c r="H5" s="162" t="s">
        <v>146</v>
      </c>
      <c r="I5" s="163"/>
      <c r="J5" s="164"/>
      <c r="K5" s="160"/>
      <c r="L5" s="161"/>
      <c r="M5" s="162" t="s">
        <v>146</v>
      </c>
      <c r="N5" s="163"/>
      <c r="O5" s="164"/>
      <c r="P5" s="160"/>
      <c r="Q5" s="161"/>
      <c r="R5" s="162" t="s">
        <v>146</v>
      </c>
      <c r="S5" s="163"/>
      <c r="T5" s="164"/>
      <c r="U5" s="160"/>
      <c r="V5" s="161"/>
      <c r="W5" s="162" t="s">
        <v>146</v>
      </c>
      <c r="X5" s="163"/>
      <c r="Y5" s="164"/>
      <c r="Z5" s="160"/>
      <c r="AA5" s="161"/>
      <c r="AB5" s="162" t="s">
        <v>146</v>
      </c>
      <c r="AC5" s="163"/>
      <c r="AD5" s="164"/>
      <c r="AE5" s="160"/>
      <c r="AF5" s="161"/>
      <c r="AG5" s="162" t="s">
        <v>146</v>
      </c>
      <c r="AH5" s="163"/>
      <c r="AI5" s="164"/>
      <c r="AJ5" s="160"/>
      <c r="AK5" s="161"/>
      <c r="AL5" s="162" t="s">
        <v>146</v>
      </c>
      <c r="AM5" s="163"/>
      <c r="AN5" s="164"/>
      <c r="AO5" s="160"/>
      <c r="AP5" s="161"/>
      <c r="AQ5" s="162" t="s">
        <v>146</v>
      </c>
      <c r="AR5" s="163"/>
      <c r="AS5" s="164"/>
      <c r="AT5" s="160"/>
      <c r="AU5" s="161"/>
      <c r="AV5" s="162" t="s">
        <v>146</v>
      </c>
      <c r="AW5" s="163"/>
      <c r="AX5" s="164"/>
      <c r="AY5" s="160"/>
      <c r="AZ5" s="161"/>
      <c r="BA5" s="162" t="s">
        <v>146</v>
      </c>
      <c r="BB5" s="163"/>
      <c r="BC5" s="164"/>
      <c r="BD5" s="160"/>
      <c r="BE5" s="161"/>
      <c r="BF5" s="162" t="s">
        <v>146</v>
      </c>
      <c r="BG5" s="165"/>
      <c r="BH5" s="164"/>
      <c r="BI5" s="160"/>
      <c r="BJ5" s="161"/>
      <c r="BK5" s="162" t="s">
        <v>146</v>
      </c>
      <c r="BL5" s="165"/>
      <c r="BM5" s="164"/>
      <c r="BN5" s="160"/>
      <c r="BO5" s="161"/>
      <c r="BP5" s="162" t="s">
        <v>146</v>
      </c>
      <c r="BQ5" s="163"/>
      <c r="BR5" s="164"/>
      <c r="BS5" s="160"/>
      <c r="BT5" s="161"/>
      <c r="BU5" s="162" t="s">
        <v>146</v>
      </c>
      <c r="BV5" s="163"/>
      <c r="BW5" s="164"/>
      <c r="BX5" s="160"/>
      <c r="BY5" s="161"/>
      <c r="BZ5" s="162" t="s">
        <v>146</v>
      </c>
      <c r="CA5" s="163"/>
      <c r="CB5" s="164"/>
      <c r="CC5" s="160"/>
      <c r="CD5" s="161"/>
      <c r="CE5" s="162" t="s">
        <v>146</v>
      </c>
      <c r="CF5" s="163"/>
      <c r="CG5" s="164"/>
      <c r="CH5" s="160"/>
      <c r="CI5" s="161"/>
      <c r="CJ5" s="162" t="s">
        <v>146</v>
      </c>
      <c r="CK5" s="163"/>
      <c r="CL5" s="164"/>
      <c r="CM5" s="160"/>
      <c r="CN5" s="161"/>
      <c r="CO5" s="162" t="s">
        <v>146</v>
      </c>
      <c r="CP5" s="163"/>
      <c r="CQ5" s="164"/>
      <c r="CR5" s="160"/>
      <c r="CS5" s="161"/>
      <c r="CT5" s="162" t="s">
        <v>146</v>
      </c>
      <c r="CU5" s="163"/>
      <c r="CV5" s="164"/>
      <c r="CW5" s="160"/>
      <c r="CX5" s="161"/>
      <c r="CY5" s="162" t="s">
        <v>146</v>
      </c>
      <c r="CZ5" s="163"/>
      <c r="DA5" s="164"/>
      <c r="DB5" s="160"/>
      <c r="DC5" s="161"/>
      <c r="DD5" s="162" t="s">
        <v>146</v>
      </c>
      <c r="DE5" s="163"/>
      <c r="DF5" s="164"/>
      <c r="DG5" s="160"/>
      <c r="DH5" s="161"/>
      <c r="DI5" s="162" t="s">
        <v>146</v>
      </c>
      <c r="DJ5" s="163"/>
      <c r="DK5" s="164"/>
      <c r="DL5" s="160"/>
      <c r="DM5" s="161"/>
      <c r="DN5" s="162" t="s">
        <v>146</v>
      </c>
      <c r="DO5" s="163"/>
      <c r="DP5" s="164"/>
      <c r="DQ5" s="160"/>
      <c r="DR5" s="161"/>
      <c r="DS5" s="162" t="s">
        <v>146</v>
      </c>
      <c r="DT5" s="163"/>
      <c r="DU5" s="164"/>
      <c r="DV5" s="160"/>
      <c r="DW5" s="161"/>
      <c r="DX5" s="162" t="s">
        <v>146</v>
      </c>
      <c r="DY5" s="163"/>
      <c r="DZ5" s="164"/>
      <c r="EA5" s="160"/>
      <c r="EB5" s="161"/>
      <c r="EC5" s="162" t="s">
        <v>146</v>
      </c>
      <c r="ED5" s="163"/>
      <c r="EE5" s="164"/>
      <c r="EF5" s="160"/>
      <c r="EG5" s="161"/>
      <c r="EH5" s="162" t="s">
        <v>191</v>
      </c>
      <c r="EI5" s="163"/>
      <c r="EJ5" s="164"/>
      <c r="EK5" s="160"/>
      <c r="EL5" s="161"/>
      <c r="EM5" s="162" t="s">
        <v>146</v>
      </c>
      <c r="EN5" s="163"/>
      <c r="EO5" s="164"/>
      <c r="EP5" s="160"/>
      <c r="EQ5" s="161"/>
      <c r="ER5" s="162" t="s">
        <v>146</v>
      </c>
      <c r="ES5" s="163"/>
      <c r="ET5" s="164"/>
      <c r="EU5" s="299"/>
      <c r="EV5" s="300"/>
      <c r="EW5" s="301" t="s">
        <v>146</v>
      </c>
      <c r="EX5" s="302"/>
      <c r="EY5" s="303"/>
      <c r="EZ5" s="299"/>
      <c r="FA5" s="300"/>
      <c r="FB5" s="301" t="s">
        <v>146</v>
      </c>
      <c r="FC5" s="302"/>
      <c r="FD5" s="303"/>
      <c r="FE5" s="299"/>
      <c r="FF5" s="300"/>
      <c r="FG5" s="301" t="s">
        <v>146</v>
      </c>
      <c r="FH5" s="302"/>
      <c r="FI5" s="303"/>
      <c r="FJ5" s="299"/>
      <c r="FK5" s="300"/>
      <c r="FL5" s="301" t="s">
        <v>146</v>
      </c>
      <c r="FM5" s="302"/>
      <c r="FN5" s="303"/>
      <c r="FO5" s="299"/>
      <c r="FP5" s="300"/>
      <c r="FQ5" s="301" t="s">
        <v>146</v>
      </c>
      <c r="FR5" s="302"/>
      <c r="FS5" s="303"/>
      <c r="FT5" s="299"/>
      <c r="FU5" s="300"/>
      <c r="FV5" s="301" t="s">
        <v>146</v>
      </c>
      <c r="FW5" s="302"/>
      <c r="FX5" s="303"/>
      <c r="FY5" s="299"/>
      <c r="FZ5" s="300"/>
      <c r="GA5" s="301" t="s">
        <v>146</v>
      </c>
      <c r="GB5" s="302"/>
      <c r="GC5" s="303"/>
      <c r="GD5" s="299"/>
      <c r="GE5" s="300"/>
      <c r="GF5" s="301" t="s">
        <v>146</v>
      </c>
      <c r="GG5" s="302"/>
      <c r="GH5" s="303"/>
      <c r="GI5" s="299"/>
      <c r="GJ5" s="300"/>
      <c r="GK5" s="301" t="s">
        <v>146</v>
      </c>
      <c r="GL5" s="302"/>
      <c r="GM5" s="303"/>
      <c r="GN5" s="503"/>
      <c r="GO5" s="504"/>
      <c r="GP5" s="505" t="s">
        <v>146</v>
      </c>
      <c r="GQ5" s="506"/>
      <c r="GR5" s="507"/>
      <c r="GS5" s="503"/>
      <c r="GT5" s="504"/>
      <c r="GU5" s="505" t="s">
        <v>146</v>
      </c>
      <c r="GV5" s="506"/>
      <c r="GW5" s="507"/>
      <c r="GX5" s="508"/>
      <c r="GY5" s="504"/>
      <c r="GZ5" s="505" t="s">
        <v>146</v>
      </c>
      <c r="HA5" s="506"/>
      <c r="HB5" s="509"/>
      <c r="HC5" s="503"/>
      <c r="HD5" s="504"/>
      <c r="HE5" s="505" t="s">
        <v>146</v>
      </c>
      <c r="HF5" s="506"/>
      <c r="HG5" s="507"/>
      <c r="HH5" s="508"/>
      <c r="HI5" s="504"/>
      <c r="HJ5" s="505" t="s">
        <v>146</v>
      </c>
      <c r="HK5" s="506"/>
      <c r="HL5" s="509"/>
      <c r="HM5" s="508"/>
      <c r="HN5" s="504"/>
      <c r="HO5" s="505" t="s">
        <v>146</v>
      </c>
      <c r="HP5" s="506"/>
      <c r="HQ5" s="509"/>
      <c r="HR5" s="341"/>
      <c r="HS5" s="342"/>
      <c r="HT5" s="343" t="s">
        <v>146</v>
      </c>
      <c r="HU5" s="344"/>
      <c r="HV5" s="345"/>
      <c r="HW5" s="341"/>
      <c r="HX5" s="342"/>
      <c r="HY5" s="343" t="s">
        <v>146</v>
      </c>
      <c r="HZ5" s="344"/>
      <c r="IA5" s="345"/>
      <c r="IB5" s="341"/>
      <c r="IC5" s="342"/>
      <c r="ID5" s="343" t="s">
        <v>146</v>
      </c>
      <c r="IE5" s="344"/>
      <c r="IF5" s="345"/>
      <c r="IG5" s="341"/>
      <c r="IH5" s="342"/>
      <c r="II5" s="343" t="s">
        <v>146</v>
      </c>
      <c r="IJ5" s="344"/>
      <c r="IK5" s="345"/>
      <c r="IL5" s="160"/>
      <c r="IM5" s="161"/>
      <c r="IN5" s="162" t="s">
        <v>146</v>
      </c>
      <c r="IO5" s="163"/>
      <c r="IP5" s="164"/>
      <c r="IQ5" s="160"/>
      <c r="IR5" s="161"/>
      <c r="IS5" s="162" t="s">
        <v>146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146</v>
      </c>
      <c r="JD5" s="163"/>
      <c r="JE5" s="164"/>
      <c r="JF5" s="160"/>
      <c r="JG5" s="161"/>
      <c r="JH5" s="162" t="s">
        <v>146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580" t="s">
        <v>199</v>
      </c>
      <c r="JS5" s="580" t="s">
        <v>200</v>
      </c>
      <c r="JT5" s="580" t="s">
        <v>201</v>
      </c>
      <c r="JU5" s="580" t="s">
        <v>302</v>
      </c>
      <c r="JV5" s="580" t="s">
        <v>202</v>
      </c>
      <c r="JW5" s="580" t="s">
        <v>203</v>
      </c>
      <c r="JX5" s="580" t="s">
        <v>204</v>
      </c>
      <c r="JY5" s="580" t="s">
        <v>205</v>
      </c>
      <c r="JZ5" s="274" t="s">
        <v>173</v>
      </c>
      <c r="KA5" s="274" t="s">
        <v>194</v>
      </c>
      <c r="KB5" s="274" t="s">
        <v>179</v>
      </c>
      <c r="KC5" s="167">
        <v>11</v>
      </c>
      <c r="KD5" s="167">
        <v>13</v>
      </c>
      <c r="KE5" s="167">
        <v>14</v>
      </c>
      <c r="KF5" s="167" t="s">
        <v>206</v>
      </c>
      <c r="KG5" s="167" t="s">
        <v>207</v>
      </c>
      <c r="KH5" s="167" t="s">
        <v>100</v>
      </c>
      <c r="KI5" s="167" t="s">
        <v>208</v>
      </c>
      <c r="KJ5" s="167" t="s">
        <v>209</v>
      </c>
      <c r="KK5" s="167" t="s">
        <v>210</v>
      </c>
      <c r="KL5" s="167" t="s">
        <v>211</v>
      </c>
      <c r="KM5" s="167" t="s">
        <v>212</v>
      </c>
      <c r="KN5" s="167" t="s">
        <v>213</v>
      </c>
      <c r="KO5" s="167" t="s">
        <v>214</v>
      </c>
      <c r="KP5" s="168" t="s">
        <v>215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100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75"/>
      <c r="LL5" s="936"/>
      <c r="LM5" s="936"/>
      <c r="LN5" s="936"/>
      <c r="LO5" s="936"/>
      <c r="LP5" s="936"/>
      <c r="LQ5" s="936"/>
      <c r="LR5" s="936"/>
      <c r="LS5" s="936"/>
      <c r="LT5" s="936"/>
      <c r="LU5" s="936"/>
      <c r="LV5" s="936"/>
      <c r="LW5" s="936"/>
      <c r="LX5" s="936"/>
      <c r="LY5" s="936"/>
      <c r="LZ5" s="936"/>
      <c r="MA5" s="936"/>
      <c r="MB5" s="936"/>
      <c r="MC5" s="936"/>
      <c r="MD5" s="936"/>
      <c r="ME5" s="936"/>
      <c r="MF5" s="936"/>
      <c r="MG5" s="936"/>
      <c r="MH5" s="936"/>
      <c r="MI5" s="936"/>
      <c r="MJ5" s="936"/>
      <c r="MK5" s="936"/>
      <c r="ML5" s="936"/>
      <c r="MM5" s="936"/>
      <c r="MN5" s="936"/>
      <c r="MO5" s="936"/>
      <c r="MP5" s="936"/>
      <c r="MQ5" s="936"/>
      <c r="MR5" s="936"/>
      <c r="MS5" s="936"/>
      <c r="MT5" s="936"/>
      <c r="MU5" s="936"/>
      <c r="MV5" s="936"/>
      <c r="MW5" s="936"/>
      <c r="MX5" s="936"/>
      <c r="MY5" s="936"/>
      <c r="MZ5" s="936"/>
      <c r="NA5" s="972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10" t="s">
        <v>0</v>
      </c>
      <c r="GO6" s="511" t="s">
        <v>1</v>
      </c>
      <c r="GP6" s="512" t="s">
        <v>2</v>
      </c>
      <c r="GQ6" s="513" t="s">
        <v>3</v>
      </c>
      <c r="GR6" s="514" t="s">
        <v>4</v>
      </c>
      <c r="GS6" s="510" t="s">
        <v>0</v>
      </c>
      <c r="GT6" s="511" t="s">
        <v>1</v>
      </c>
      <c r="GU6" s="512" t="s">
        <v>2</v>
      </c>
      <c r="GV6" s="513" t="s">
        <v>3</v>
      </c>
      <c r="GW6" s="514" t="s">
        <v>4</v>
      </c>
      <c r="GX6" s="511" t="s">
        <v>0</v>
      </c>
      <c r="GY6" s="511" t="s">
        <v>1</v>
      </c>
      <c r="GZ6" s="515" t="s">
        <v>2</v>
      </c>
      <c r="HA6" s="516" t="s">
        <v>3</v>
      </c>
      <c r="HB6" s="517" t="s">
        <v>4</v>
      </c>
      <c r="HC6" s="510" t="s">
        <v>0</v>
      </c>
      <c r="HD6" s="511" t="s">
        <v>1</v>
      </c>
      <c r="HE6" s="512" t="s">
        <v>2</v>
      </c>
      <c r="HF6" s="513" t="s">
        <v>3</v>
      </c>
      <c r="HG6" s="514" t="s">
        <v>4</v>
      </c>
      <c r="HH6" s="511" t="s">
        <v>0</v>
      </c>
      <c r="HI6" s="511" t="s">
        <v>1</v>
      </c>
      <c r="HJ6" s="515" t="s">
        <v>2</v>
      </c>
      <c r="HK6" s="516" t="s">
        <v>3</v>
      </c>
      <c r="HL6" s="517" t="s">
        <v>4</v>
      </c>
      <c r="HM6" s="511" t="s">
        <v>0</v>
      </c>
      <c r="HN6" s="511" t="s">
        <v>1</v>
      </c>
      <c r="HO6" s="515" t="s">
        <v>2</v>
      </c>
      <c r="HP6" s="516" t="s">
        <v>3</v>
      </c>
      <c r="HQ6" s="517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913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63"/>
      <c r="GB7" s="393"/>
      <c r="GC7" s="394"/>
      <c r="GD7" s="309"/>
      <c r="GE7" s="310"/>
      <c r="GF7" s="463"/>
      <c r="GG7" s="393"/>
      <c r="GH7" s="394"/>
      <c r="GI7" s="309"/>
      <c r="GJ7" s="310"/>
      <c r="GK7" s="463" t="s">
        <v>139</v>
      </c>
      <c r="GL7" s="393"/>
      <c r="GM7" s="394"/>
      <c r="GN7" s="518"/>
      <c r="GO7" s="519"/>
      <c r="GP7" s="520"/>
      <c r="GQ7" s="521"/>
      <c r="GR7" s="522"/>
      <c r="GS7" s="518"/>
      <c r="GT7" s="519"/>
      <c r="GU7" s="523"/>
      <c r="GV7" s="521"/>
      <c r="GW7" s="522"/>
      <c r="GX7" s="524"/>
      <c r="GY7" s="525"/>
      <c r="GZ7" s="520"/>
      <c r="HA7" s="521"/>
      <c r="HB7" s="522"/>
      <c r="HC7" s="518"/>
      <c r="HD7" s="519"/>
      <c r="HE7" s="523"/>
      <c r="HF7" s="521"/>
      <c r="HG7" s="522"/>
      <c r="HH7" s="524"/>
      <c r="HI7" s="525"/>
      <c r="HJ7" s="520"/>
      <c r="HK7" s="521"/>
      <c r="HL7" s="522"/>
      <c r="HM7" s="524"/>
      <c r="HN7" s="525"/>
      <c r="HO7" s="523"/>
      <c r="HP7" s="521"/>
      <c r="HQ7" s="522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 t="s">
        <v>321</v>
      </c>
      <c r="IO7" s="271"/>
      <c r="IP7" s="109"/>
      <c r="IQ7" s="93"/>
      <c r="IR7" s="32"/>
      <c r="IS7" s="270"/>
      <c r="IT7" s="271"/>
      <c r="IU7" s="582"/>
      <c r="IV7" s="88"/>
      <c r="IW7" s="32"/>
      <c r="IX7" s="270"/>
      <c r="IY7" s="271"/>
      <c r="IZ7" s="109"/>
      <c r="JA7" s="93"/>
      <c r="JB7" s="32"/>
      <c r="JC7" s="270"/>
      <c r="JD7" s="271"/>
      <c r="JE7" s="582"/>
      <c r="JF7" s="467"/>
      <c r="JG7" s="468"/>
      <c r="JH7" s="270"/>
      <c r="JI7" s="271"/>
      <c r="JJ7" s="109"/>
      <c r="JK7" s="93"/>
      <c r="JL7" s="32"/>
      <c r="JM7" s="270"/>
      <c r="JN7" s="271"/>
      <c r="JO7" s="109"/>
      <c r="JP7" s="381"/>
      <c r="JQ7" s="23"/>
      <c r="JR7" s="945">
        <f>COUNTIF($A7:$JJ10,"=CSB13")</f>
        <v>2</v>
      </c>
      <c r="JS7" s="945">
        <f>COUNTIF($A7:$JJ10,"=CSB16")</f>
        <v>0</v>
      </c>
      <c r="JT7" s="945">
        <f>COUNTIF($A7:$JJ10,"=CSB24")</f>
        <v>1</v>
      </c>
      <c r="JU7" s="945">
        <f>COUNTIF($A7:$JJ10,"=CSB25")</f>
        <v>0</v>
      </c>
      <c r="JV7" s="945">
        <f>COUNTIF($A7:$JJ10,"=CSB3")</f>
        <v>1</v>
      </c>
      <c r="JW7" s="945">
        <f>COUNTIF($A7:$JJ10,"=CSB4")</f>
        <v>1</v>
      </c>
      <c r="JX7" s="945">
        <f>COUNTIF($A7:$JJ10,"=CSB5")</f>
        <v>1</v>
      </c>
      <c r="JY7" s="945">
        <f>COUNTIF($A7:$JJ10,"=CSB28")</f>
        <v>1</v>
      </c>
      <c r="JZ7" s="945">
        <f>COUNTIF($A7:$JJ10,"B1")</f>
        <v>1</v>
      </c>
      <c r="KA7" s="945">
        <f>COUNTIF($A7:$JJ10,"B2")</f>
        <v>2</v>
      </c>
      <c r="KB7" s="942">
        <f>COUNTIF($A7:$JJ10,"B4")</f>
        <v>1</v>
      </c>
      <c r="KC7" s="942">
        <f>COUNTIF($A7:$JJ10,"11")</f>
        <v>1</v>
      </c>
      <c r="KD7" s="942">
        <f>COUNTIF($A7:$JJ10,"13")</f>
        <v>1</v>
      </c>
      <c r="KE7" s="942">
        <f>COUNTIF($A7:$JJ10,"=14")</f>
        <v>1</v>
      </c>
      <c r="KF7" s="942">
        <f>COUNTIF($A7:$JJ10,"=16")</f>
        <v>1</v>
      </c>
      <c r="KG7" s="945">
        <f>COUNTIF($A7:$JJ10,"=22")</f>
        <v>0</v>
      </c>
      <c r="KH7" s="945">
        <f>COUNTIF($A7:$JJ10,"=23")</f>
        <v>1</v>
      </c>
      <c r="KI7" s="945">
        <f>COUNTIF($A7:$JJ10,"=24")</f>
        <v>1</v>
      </c>
      <c r="KJ7" s="942">
        <f>COUNTIF($A7:$JJ10,"=25")</f>
        <v>1</v>
      </c>
      <c r="KK7" s="948">
        <f>COUNTIF($A7:$JJ10,"=26")</f>
        <v>0</v>
      </c>
      <c r="KL7" s="945">
        <f>COUNTIF($A7:$JJ10,"=31")</f>
        <v>0</v>
      </c>
      <c r="KM7" s="945">
        <f>COUNTIF($A7:$JJ10,"=32")</f>
        <v>7</v>
      </c>
      <c r="KN7" s="942">
        <f>COUNTIF($A7:$JJ10,"=34")</f>
        <v>1</v>
      </c>
      <c r="KO7" s="942">
        <f>COUNTIF($A7:$JJ10,"=35")</f>
        <v>1</v>
      </c>
      <c r="KP7" s="942">
        <f>COUNTIF($A7:$JJ10,"=36")</f>
        <v>1</v>
      </c>
      <c r="KQ7" s="966">
        <f>COUNTIF($A7:$KP10,"=34")</f>
        <v>1</v>
      </c>
      <c r="KR7" s="69"/>
      <c r="KS7" s="951" t="str">
        <f>IF(COUNTIF($A7:$JJ10,"=41")&gt;0,"X"," ")</f>
        <v xml:space="preserve"> </v>
      </c>
      <c r="KT7" s="968" t="str">
        <f>IF(COUNTIF($A7:$JJ10,"=42")&gt;0,"X"," ")</f>
        <v xml:space="preserve"> </v>
      </c>
      <c r="KU7" s="951" t="str">
        <f>IF(COUNTIF($A7:$JJ10,"=40")&gt;0,"X"," ")</f>
        <v xml:space="preserve"> </v>
      </c>
      <c r="KV7" s="951" t="str">
        <f>IF(COUNTIF($A7:$JJ10,"=11")&gt;0,"X"," ")</f>
        <v>X</v>
      </c>
      <c r="KW7" s="951" t="str">
        <f>IF(COUNTIF($A7:$JJ10,"=13")&gt;0,"X"," ")</f>
        <v>X</v>
      </c>
      <c r="KX7" s="951" t="str">
        <f>IF(COUNTIF($A7:$JJ10,"=19")&gt;0,"X"," ")</f>
        <v xml:space="preserve"> </v>
      </c>
      <c r="KY7" s="951" t="str">
        <f>IF(COUNTIF($A7:$JJ10,"=14")&gt;0,"X"," ")</f>
        <v>X</v>
      </c>
      <c r="KZ7" s="951" t="str">
        <f>IF(COUNTIF($A7:$JJ10,"=23")&gt;0,"X"," ")</f>
        <v>X</v>
      </c>
      <c r="LA7" s="951" t="str">
        <f>IF(COUNTIF($A7:$JJ10,"=24")&gt;0,"X"," ")</f>
        <v>X</v>
      </c>
      <c r="LB7" s="951" t="str">
        <f>IF(COUNTIF($A7:$JJ10,"=25")&gt;0,"X"," ")</f>
        <v>X</v>
      </c>
      <c r="LC7" s="951" t="str">
        <f>IF(COUNTIF($A7:$JJ10,"=26")&gt;0,"X"," ")</f>
        <v xml:space="preserve"> </v>
      </c>
      <c r="LD7" s="951" t="str">
        <f>IF(COUNTIF($A7:$JJ10,"=29")&gt;0,"X"," ")</f>
        <v xml:space="preserve"> </v>
      </c>
      <c r="LE7" s="951" t="str">
        <f>IF(COUNTIF($A7:$JJ10,"=30")&gt;0,"X"," ")</f>
        <v xml:space="preserve"> </v>
      </c>
      <c r="LF7" s="951" t="str">
        <f>IF(COUNTIF($A7:$JJ10,"=31")&gt;0,"X"," ")</f>
        <v xml:space="preserve"> </v>
      </c>
      <c r="LG7" s="951" t="str">
        <f>IF(COUNTIF($A7:$JJ10,"=32")&gt;0,"X"," ")</f>
        <v>X</v>
      </c>
      <c r="LH7" s="951" t="str">
        <f>IF(COUNTIF($A7:$JJ10,"=33")&gt;0,"X"," ")</f>
        <v xml:space="preserve"> </v>
      </c>
      <c r="LI7" s="957" t="str">
        <f>IF(COUNTIF($A7:$JJ10,"=34")&gt;0,"X"," ")</f>
        <v>X</v>
      </c>
      <c r="LJ7" s="58"/>
      <c r="LK7" s="48"/>
      <c r="LL7" s="937" t="str">
        <f>IF(COUNTIF($A7:$JJ10,"=H.Prus")&gt;0,"Z"," ")</f>
        <v xml:space="preserve"> </v>
      </c>
      <c r="LM7" s="956" t="str">
        <f>IF(COUNTIF($A7:$JJ10,"=Sz.Zieliński")&gt;0,"Z"," ")</f>
        <v xml:space="preserve"> </v>
      </c>
      <c r="LN7" s="937" t="str">
        <f>IF(COUNTIF($A7:$JJ10,"=M.Marcinkiewicz")&gt;0,"Z"," ")</f>
        <v>Z</v>
      </c>
      <c r="LO7" s="937" t="str">
        <f>IF(COUNTIF($A7:$JJ10,"=K.Cis")&gt;0,"Z"," ")</f>
        <v>Z</v>
      </c>
      <c r="LP7" s="937" t="str">
        <f>IF(COUNTIF($A7:$JJ10,"=D.Lechtańska")&gt;0,"Z"," ")</f>
        <v xml:space="preserve"> </v>
      </c>
      <c r="LQ7" s="937" t="str">
        <f>IF(COUNTIF($A7:$JJ10,"=K.Choroszko")&gt;0,"Z"," ")</f>
        <v>Z</v>
      </c>
      <c r="LR7" s="937" t="str">
        <f>IF(COUNTIF($A7:$JJ10,"=Z.Niewiadomski")&gt;0,"Z"," ")</f>
        <v xml:space="preserve"> </v>
      </c>
      <c r="LS7" s="937" t="str">
        <f>IF(COUNTIF($A7:$JJ10,"=Z.Niewiadomski")&gt;0,"Z"," ")</f>
        <v xml:space="preserve"> </v>
      </c>
      <c r="LT7" s="937" t="str">
        <f>IF(COUNTIF($A7:$JJ10,"=Z.Niewiadomski")&gt;0,"Z"," ")</f>
        <v xml:space="preserve"> </v>
      </c>
      <c r="LU7" s="937" t="str">
        <f>IF(COUNTIF($A7:$JJ10,"=Z.Niewiadomski")&gt;0,"Z"," ")</f>
        <v xml:space="preserve"> </v>
      </c>
      <c r="LV7" s="937" t="str">
        <f>IF(COUNTIF($A7:$JJ10,"=Z.Niewiadomski")&gt;0,"Z"," ")</f>
        <v xml:space="preserve"> </v>
      </c>
      <c r="LW7" s="937" t="str">
        <f>IF(COUNTIF($A7:$JJ10,"=A.Miściur-Kaszyńska")&gt;0,"Z"," ")</f>
        <v xml:space="preserve"> </v>
      </c>
      <c r="LX7" s="937" t="str">
        <f>IF(COUNTIF($A7:$JJ10,"=K.Janowicz")&gt;0,"Z"," ")</f>
        <v xml:space="preserve"> </v>
      </c>
      <c r="LY7" s="937" t="str">
        <f>IF(COUNTIF($A7:$JJ10,"=K.Kiejdo")&gt;0,"Z"," ")</f>
        <v>Z</v>
      </c>
      <c r="LZ7" s="937" t="str">
        <f>IF(COUNTIF($A7:$JJ10,"=M.Kieżun")&gt;0,"Z"," ")</f>
        <v>Z</v>
      </c>
      <c r="MA7" s="937" t="str">
        <f>IF(COUNTIF($A7:$JJ10,"=I.Kasprzyk")&gt;0,"Z"," ")</f>
        <v xml:space="preserve"> </v>
      </c>
      <c r="MB7" s="956" t="str">
        <f>IF(COUNTIF($A7:$JJ10,"=M.Choroszko")&gt;0,"Z"," ")</f>
        <v>Z</v>
      </c>
      <c r="MC7" s="956" t="str">
        <f>IF(COUNTIF($A7:$JJ10,"=M.Grzyb")&gt;0,"Z"," ")</f>
        <v>Z</v>
      </c>
      <c r="MD7" s="956" t="str">
        <f>IF(COUNTIF($A7:$JJ10,"=A.Muż")&gt;0,"Z"," ")</f>
        <v xml:space="preserve"> </v>
      </c>
      <c r="ME7" s="956" t="str">
        <f>IF(COUNTIF($A7:$JJ10,"=E.Kicka")&gt;0,"Z"," ")</f>
        <v>Z</v>
      </c>
      <c r="MF7" s="937" t="str">
        <f>IF(COUNTIF($A7:$JJ10,"=P.Lisatowicz")&gt;0,"Z"," ")</f>
        <v xml:space="preserve"> </v>
      </c>
      <c r="MG7" s="937" t="str">
        <f>IF(COUNTIF($A7:$JJ10,"=M.Szonert")&gt;0,"Z"," ")</f>
        <v>Z</v>
      </c>
      <c r="MH7" s="956" t="str">
        <f>IF(COUNTIF($A7:$JJ10,"=E.Ciarciński")&gt;0,"Z"," ")</f>
        <v xml:space="preserve"> </v>
      </c>
      <c r="MI7" s="956" t="str">
        <f>IF(COUNTIF($A7:$JJ10,"=M.Czajka")&gt;0,"Z"," ")</f>
        <v>Z</v>
      </c>
      <c r="MJ7" s="956" t="str">
        <f>IF(COUNTIF($A7:$JJ10,"=W.Kopacki")&gt;0,"Z"," ")</f>
        <v xml:space="preserve"> </v>
      </c>
      <c r="MK7" s="956" t="str">
        <f>IF(COUNTIF($A7:$JJ10,"=A.Naszlin")&gt;0,"Z"," ")</f>
        <v xml:space="preserve"> </v>
      </c>
      <c r="ML7" s="956" t="str">
        <f>IF(COUNTIF($A7:$JJ10,"=A.Tychek")&gt;0,"Z"," ")</f>
        <v xml:space="preserve"> </v>
      </c>
      <c r="MM7" s="956" t="str">
        <f>IF(COUNTIF($A7:$JJ10,"=R.Sokulski")&gt;0,"Z"," ")</f>
        <v>Z</v>
      </c>
      <c r="MN7" s="956" t="str">
        <f>IF(COUNTIF($A7:$JJ10,"=S.Piotrowska")&gt;0,"Z"," ")</f>
        <v xml:space="preserve"> </v>
      </c>
      <c r="MO7" s="956" t="str">
        <f>IF(COUNTIF($A7:$JJ10,"=J.Gregorczuk")&gt;0,"Z"," ")</f>
        <v xml:space="preserve"> </v>
      </c>
      <c r="MP7" s="956" t="str">
        <f>IF(COUNTIF($A7:$JJ10,"=A.Wyrwicka")&gt;0,"Z"," ")</f>
        <v>Z</v>
      </c>
      <c r="MQ7" s="956" t="str">
        <f>IF(COUNTIF($A7:$JJ10,"=K.Kopacki")&gt;0,"Z"," ")</f>
        <v xml:space="preserve"> </v>
      </c>
      <c r="MR7" s="956" t="str">
        <f>IF(COUNTIF($A7:$JJ10,"=R.Przęczek")&gt;0,"Z"," ")</f>
        <v xml:space="preserve"> </v>
      </c>
      <c r="MS7" s="956" t="str">
        <f>IF(COUNTIF($A7:$JJ10,"=D.Ławecka-Bednarska")&gt;0,"Z"," ")</f>
        <v xml:space="preserve"> </v>
      </c>
      <c r="MT7" s="956" t="str">
        <f>IF(COUNTIF($A7:$JJ10,"=A.Sadolewski")&gt;0,"Z"," ")</f>
        <v xml:space="preserve"> </v>
      </c>
      <c r="MU7" s="956" t="str">
        <f>IF(COUNTIF($A7:$JJ10,"=M.Lipiński")&gt;0,"Z"," ")</f>
        <v>Z</v>
      </c>
      <c r="MV7" s="937" t="str">
        <f>IF(COUNTIF($A7:$JJ10,"=E.Leśnikowska")&gt;0,"Z"," ")</f>
        <v xml:space="preserve"> </v>
      </c>
      <c r="MW7" s="937" t="str">
        <f>IF(COUNTIF($A7:$JJ10,"=N.Liakh")&gt;0,"Z"," ")</f>
        <v xml:space="preserve"> </v>
      </c>
      <c r="MX7" s="956" t="str">
        <f>IF(COUNTIF($A7:$JJ10,"=J.Lubkiewicz")&gt;0,"Z"," ")</f>
        <v xml:space="preserve"> </v>
      </c>
      <c r="MY7" s="956" t="str">
        <f>IF(COUNTIF($A7:$JJ10,"=K.Kaczmarczyk")&gt;0,"Z"," ")</f>
        <v>Z</v>
      </c>
      <c r="MZ7" s="956" t="str">
        <f>IF(COUNTIF($A7:$JJ10,"=H.Libuda")&gt;0,"Z"," ")</f>
        <v xml:space="preserve"> </v>
      </c>
      <c r="NA7" s="956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165</v>
      </c>
      <c r="I8" s="282" t="s">
        <v>168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169</v>
      </c>
      <c r="X8" s="282" t="s">
        <v>46</v>
      </c>
      <c r="Y8" s="110" t="s">
        <v>173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179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181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183</v>
      </c>
      <c r="CA8" s="260" t="s">
        <v>29</v>
      </c>
      <c r="CB8" s="234" t="s">
        <v>194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134</v>
      </c>
      <c r="CQ8" s="110" t="s">
        <v>301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193</v>
      </c>
      <c r="EJ8" s="252" t="s">
        <v>303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198</v>
      </c>
      <c r="EY8" s="397" t="s">
        <v>228</v>
      </c>
      <c r="EZ8" s="313" t="s">
        <v>5</v>
      </c>
      <c r="FA8" s="314" t="s">
        <v>6</v>
      </c>
      <c r="FB8" s="395" t="s">
        <v>178</v>
      </c>
      <c r="FC8" s="396" t="s">
        <v>145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194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 t="s">
        <v>177</v>
      </c>
      <c r="FR8" s="396" t="s">
        <v>33</v>
      </c>
      <c r="FS8" s="397" t="s">
        <v>300</v>
      </c>
      <c r="FT8" s="313" t="s">
        <v>5</v>
      </c>
      <c r="FU8" s="314" t="s">
        <v>6</v>
      </c>
      <c r="FV8" s="395" t="s">
        <v>177</v>
      </c>
      <c r="FW8" s="396" t="s">
        <v>33</v>
      </c>
      <c r="FX8" s="397" t="s">
        <v>300</v>
      </c>
      <c r="FY8" s="313" t="s">
        <v>5</v>
      </c>
      <c r="FZ8" s="314" t="s">
        <v>6</v>
      </c>
      <c r="GA8" s="464" t="s">
        <v>94</v>
      </c>
      <c r="GB8" s="466" t="s">
        <v>138</v>
      </c>
      <c r="GC8" s="581" t="s">
        <v>227</v>
      </c>
      <c r="GD8" s="313" t="s">
        <v>5</v>
      </c>
      <c r="GE8" s="314" t="s">
        <v>6</v>
      </c>
      <c r="GF8" s="464" t="s">
        <v>94</v>
      </c>
      <c r="GG8" s="396" t="s">
        <v>222</v>
      </c>
      <c r="GH8" s="397">
        <v>35</v>
      </c>
      <c r="GI8" s="313" t="s">
        <v>5</v>
      </c>
      <c r="GJ8" s="314" t="s">
        <v>6</v>
      </c>
      <c r="GK8" s="464" t="s">
        <v>140</v>
      </c>
      <c r="GL8" s="396" t="s">
        <v>98</v>
      </c>
      <c r="GM8" s="581" t="s">
        <v>226</v>
      </c>
      <c r="GN8" s="526" t="s">
        <v>5</v>
      </c>
      <c r="GO8" s="527" t="s">
        <v>6</v>
      </c>
      <c r="GP8" s="528" t="s">
        <v>144</v>
      </c>
      <c r="GQ8" s="529" t="s">
        <v>25</v>
      </c>
      <c r="GR8" s="530">
        <v>32</v>
      </c>
      <c r="GS8" s="526" t="s">
        <v>5</v>
      </c>
      <c r="GT8" s="527" t="s">
        <v>6</v>
      </c>
      <c r="GU8" s="531" t="s">
        <v>144</v>
      </c>
      <c r="GV8" s="529" t="s">
        <v>25</v>
      </c>
      <c r="GW8" s="530">
        <v>32</v>
      </c>
      <c r="GX8" s="532" t="s">
        <v>5</v>
      </c>
      <c r="GY8" s="533" t="s">
        <v>6</v>
      </c>
      <c r="GZ8" s="528" t="s">
        <v>144</v>
      </c>
      <c r="HA8" s="529" t="s">
        <v>25</v>
      </c>
      <c r="HB8" s="530">
        <v>32</v>
      </c>
      <c r="HC8" s="526" t="s">
        <v>5</v>
      </c>
      <c r="HD8" s="527" t="s">
        <v>6</v>
      </c>
      <c r="HE8" s="531" t="s">
        <v>144</v>
      </c>
      <c r="HF8" s="529" t="s">
        <v>25</v>
      </c>
      <c r="HG8" s="530">
        <v>32</v>
      </c>
      <c r="HH8" s="532" t="s">
        <v>5</v>
      </c>
      <c r="HI8" s="533" t="s">
        <v>6</v>
      </c>
      <c r="HJ8" s="528" t="s">
        <v>144</v>
      </c>
      <c r="HK8" s="529" t="s">
        <v>25</v>
      </c>
      <c r="HL8" s="530">
        <v>32</v>
      </c>
      <c r="HM8" s="532" t="s">
        <v>5</v>
      </c>
      <c r="HN8" s="533" t="s">
        <v>6</v>
      </c>
      <c r="HO8" s="531" t="s">
        <v>144</v>
      </c>
      <c r="HP8" s="529" t="s">
        <v>25</v>
      </c>
      <c r="HQ8" s="530">
        <v>32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144</v>
      </c>
      <c r="IJ8" s="359" t="s">
        <v>25</v>
      </c>
      <c r="IK8" s="360">
        <v>32</v>
      </c>
      <c r="IL8" s="94" t="s">
        <v>5</v>
      </c>
      <c r="IM8" s="33" t="s">
        <v>6</v>
      </c>
      <c r="IN8" s="272" t="s">
        <v>230</v>
      </c>
      <c r="IO8" s="269" t="s">
        <v>231</v>
      </c>
      <c r="IP8" s="110">
        <v>34</v>
      </c>
      <c r="IQ8" s="94" t="s">
        <v>5</v>
      </c>
      <c r="IR8" s="33" t="s">
        <v>6</v>
      </c>
      <c r="IS8" s="272" t="s">
        <v>99</v>
      </c>
      <c r="IT8" s="269" t="s">
        <v>49</v>
      </c>
      <c r="IU8" s="583">
        <v>24</v>
      </c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229</v>
      </c>
      <c r="JD8" s="269" t="s">
        <v>59</v>
      </c>
      <c r="JE8" s="583">
        <v>36</v>
      </c>
      <c r="JF8" s="469" t="s">
        <v>5</v>
      </c>
      <c r="JG8" s="470" t="s">
        <v>6</v>
      </c>
      <c r="JH8" s="272" t="s">
        <v>143</v>
      </c>
      <c r="JI8" s="269" t="s">
        <v>77</v>
      </c>
      <c r="JJ8" s="110">
        <v>23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46"/>
      <c r="JS8" s="946"/>
      <c r="JT8" s="946"/>
      <c r="JU8" s="946"/>
      <c r="JV8" s="946"/>
      <c r="JW8" s="946"/>
      <c r="JX8" s="946"/>
      <c r="JY8" s="946"/>
      <c r="JZ8" s="946"/>
      <c r="KA8" s="946"/>
      <c r="KB8" s="943"/>
      <c r="KC8" s="943"/>
      <c r="KD8" s="943"/>
      <c r="KE8" s="943"/>
      <c r="KF8" s="943"/>
      <c r="KG8" s="946"/>
      <c r="KH8" s="946"/>
      <c r="KI8" s="946"/>
      <c r="KJ8" s="943"/>
      <c r="KK8" s="949"/>
      <c r="KL8" s="946"/>
      <c r="KM8" s="946"/>
      <c r="KN8" s="943"/>
      <c r="KO8" s="943"/>
      <c r="KP8" s="943"/>
      <c r="KQ8" s="966"/>
      <c r="KR8" s="70" t="s">
        <v>5</v>
      </c>
      <c r="KS8" s="952"/>
      <c r="KT8" s="969"/>
      <c r="KU8" s="952"/>
      <c r="KV8" s="952"/>
      <c r="KW8" s="952"/>
      <c r="KX8" s="952"/>
      <c r="KY8" s="952"/>
      <c r="KZ8" s="952"/>
      <c r="LA8" s="952"/>
      <c r="LB8" s="952"/>
      <c r="LC8" s="952"/>
      <c r="LD8" s="952"/>
      <c r="LE8" s="952"/>
      <c r="LF8" s="952"/>
      <c r="LG8" s="952"/>
      <c r="LH8" s="952"/>
      <c r="LI8" s="958"/>
      <c r="LJ8" s="59"/>
      <c r="LK8" s="49" t="s">
        <v>5</v>
      </c>
      <c r="LL8" s="938"/>
      <c r="LM8" s="956"/>
      <c r="LN8" s="938"/>
      <c r="LO8" s="938"/>
      <c r="LP8" s="938"/>
      <c r="LQ8" s="938"/>
      <c r="LR8" s="938"/>
      <c r="LS8" s="938"/>
      <c r="LT8" s="938"/>
      <c r="LU8" s="938"/>
      <c r="LV8" s="938"/>
      <c r="LW8" s="938"/>
      <c r="LX8" s="938"/>
      <c r="LY8" s="938"/>
      <c r="LZ8" s="938"/>
      <c r="MA8" s="938"/>
      <c r="MB8" s="956"/>
      <c r="MC8" s="956"/>
      <c r="MD8" s="956"/>
      <c r="ME8" s="956"/>
      <c r="MF8" s="938"/>
      <c r="MG8" s="938"/>
      <c r="MH8" s="956"/>
      <c r="MI8" s="956"/>
      <c r="MJ8" s="956"/>
      <c r="MK8" s="956"/>
      <c r="ML8" s="956"/>
      <c r="MM8" s="956"/>
      <c r="MN8" s="956"/>
      <c r="MO8" s="956"/>
      <c r="MP8" s="956"/>
      <c r="MQ8" s="956"/>
      <c r="MR8" s="956"/>
      <c r="MS8" s="956"/>
      <c r="MT8" s="956"/>
      <c r="MU8" s="956"/>
      <c r="MV8" s="938"/>
      <c r="MW8" s="938"/>
      <c r="MX8" s="956"/>
      <c r="MY8" s="956"/>
      <c r="MZ8" s="956"/>
      <c r="NA8" s="956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170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180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182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190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197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220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64" t="s">
        <v>223</v>
      </c>
      <c r="GB9" s="398"/>
      <c r="GC9" s="397"/>
      <c r="GD9" s="313"/>
      <c r="GE9" s="314"/>
      <c r="GF9" s="464" t="s">
        <v>221</v>
      </c>
      <c r="GG9" s="398"/>
      <c r="GH9" s="397"/>
      <c r="GI9" s="313"/>
      <c r="GJ9" s="314"/>
      <c r="GK9" s="464" t="s">
        <v>141</v>
      </c>
      <c r="GL9" s="398"/>
      <c r="GM9" s="397"/>
      <c r="GN9" s="526"/>
      <c r="GO9" s="527"/>
      <c r="GP9" s="528"/>
      <c r="GQ9" s="534"/>
      <c r="GR9" s="530"/>
      <c r="GS9" s="526"/>
      <c r="GT9" s="527"/>
      <c r="GU9" s="531"/>
      <c r="GV9" s="534"/>
      <c r="GW9" s="530"/>
      <c r="GX9" s="532"/>
      <c r="GY9" s="533"/>
      <c r="GZ9" s="528"/>
      <c r="HA9" s="534"/>
      <c r="HB9" s="530"/>
      <c r="HC9" s="526"/>
      <c r="HD9" s="527"/>
      <c r="HE9" s="531"/>
      <c r="HF9" s="534"/>
      <c r="HG9" s="530"/>
      <c r="HH9" s="532"/>
      <c r="HI9" s="533"/>
      <c r="HJ9" s="528"/>
      <c r="HK9" s="534"/>
      <c r="HL9" s="530"/>
      <c r="HM9" s="532"/>
      <c r="HN9" s="533"/>
      <c r="HO9" s="531"/>
      <c r="HP9" s="534"/>
      <c r="HQ9" s="530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110"/>
      <c r="IQ9" s="94"/>
      <c r="IR9" s="33"/>
      <c r="IS9" s="272"/>
      <c r="IT9" s="269"/>
      <c r="IU9" s="583"/>
      <c r="IV9" s="89"/>
      <c r="IW9" s="33"/>
      <c r="IX9" s="272"/>
      <c r="IY9" s="269"/>
      <c r="IZ9" s="110"/>
      <c r="JA9" s="94"/>
      <c r="JB9" s="33"/>
      <c r="JC9" s="272"/>
      <c r="JD9" s="269"/>
      <c r="JE9" s="583"/>
      <c r="JF9" s="469"/>
      <c r="JG9" s="470"/>
      <c r="JH9" s="272"/>
      <c r="JI9" s="269"/>
      <c r="JJ9" s="110"/>
      <c r="JK9" s="94"/>
      <c r="JL9" s="33"/>
      <c r="JM9" s="272"/>
      <c r="JN9" s="269"/>
      <c r="JO9" s="110"/>
      <c r="JP9" s="381"/>
      <c r="JQ9" s="24"/>
      <c r="JR9" s="946"/>
      <c r="JS9" s="946"/>
      <c r="JT9" s="946"/>
      <c r="JU9" s="946"/>
      <c r="JV9" s="946"/>
      <c r="JW9" s="946"/>
      <c r="JX9" s="946"/>
      <c r="JY9" s="946"/>
      <c r="JZ9" s="946"/>
      <c r="KA9" s="946"/>
      <c r="KB9" s="943"/>
      <c r="KC9" s="943"/>
      <c r="KD9" s="943"/>
      <c r="KE9" s="943"/>
      <c r="KF9" s="943"/>
      <c r="KG9" s="946"/>
      <c r="KH9" s="946"/>
      <c r="KI9" s="946"/>
      <c r="KJ9" s="943"/>
      <c r="KK9" s="949"/>
      <c r="KL9" s="946"/>
      <c r="KM9" s="946"/>
      <c r="KN9" s="943"/>
      <c r="KO9" s="943"/>
      <c r="KP9" s="943"/>
      <c r="KQ9" s="966"/>
      <c r="KR9" s="70"/>
      <c r="KS9" s="952"/>
      <c r="KT9" s="969"/>
      <c r="KU9" s="952"/>
      <c r="KV9" s="952"/>
      <c r="KW9" s="952"/>
      <c r="KX9" s="952"/>
      <c r="KY9" s="952"/>
      <c r="KZ9" s="952"/>
      <c r="LA9" s="952"/>
      <c r="LB9" s="952"/>
      <c r="LC9" s="952"/>
      <c r="LD9" s="952"/>
      <c r="LE9" s="952"/>
      <c r="LF9" s="952"/>
      <c r="LG9" s="952"/>
      <c r="LH9" s="952"/>
      <c r="LI9" s="958"/>
      <c r="LJ9" s="59"/>
      <c r="LK9" s="49"/>
      <c r="LL9" s="938"/>
      <c r="LM9" s="956"/>
      <c r="LN9" s="938"/>
      <c r="LO9" s="938"/>
      <c r="LP9" s="938"/>
      <c r="LQ9" s="938"/>
      <c r="LR9" s="938"/>
      <c r="LS9" s="938"/>
      <c r="LT9" s="938"/>
      <c r="LU9" s="938"/>
      <c r="LV9" s="938"/>
      <c r="LW9" s="938"/>
      <c r="LX9" s="938"/>
      <c r="LY9" s="938"/>
      <c r="LZ9" s="938"/>
      <c r="MA9" s="938"/>
      <c r="MB9" s="956"/>
      <c r="MC9" s="956"/>
      <c r="MD9" s="956"/>
      <c r="ME9" s="956"/>
      <c r="MF9" s="938"/>
      <c r="MG9" s="938"/>
      <c r="MH9" s="956"/>
      <c r="MI9" s="956"/>
      <c r="MJ9" s="956"/>
      <c r="MK9" s="956"/>
      <c r="ML9" s="956"/>
      <c r="MM9" s="956"/>
      <c r="MN9" s="956"/>
      <c r="MO9" s="956"/>
      <c r="MP9" s="956"/>
      <c r="MQ9" s="956"/>
      <c r="MR9" s="956"/>
      <c r="MS9" s="956"/>
      <c r="MT9" s="956"/>
      <c r="MU9" s="956"/>
      <c r="MV9" s="938"/>
      <c r="MW9" s="938"/>
      <c r="MX9" s="956"/>
      <c r="MY9" s="956"/>
      <c r="MZ9" s="956"/>
      <c r="NA9" s="956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184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133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5"/>
      <c r="GB10" s="400"/>
      <c r="GC10" s="401"/>
      <c r="GD10" s="316"/>
      <c r="GE10" s="317"/>
      <c r="GF10" s="465"/>
      <c r="GG10" s="400"/>
      <c r="GH10" s="401"/>
      <c r="GI10" s="316"/>
      <c r="GJ10" s="317"/>
      <c r="GK10" s="465"/>
      <c r="GL10" s="400"/>
      <c r="GM10" s="401"/>
      <c r="GN10" s="535"/>
      <c r="GO10" s="536"/>
      <c r="GP10" s="537"/>
      <c r="GQ10" s="538"/>
      <c r="GR10" s="539"/>
      <c r="GS10" s="535"/>
      <c r="GT10" s="536"/>
      <c r="GU10" s="540"/>
      <c r="GV10" s="538"/>
      <c r="GW10" s="539"/>
      <c r="GX10" s="541"/>
      <c r="GY10" s="536"/>
      <c r="GZ10" s="537"/>
      <c r="HA10" s="538"/>
      <c r="HB10" s="539"/>
      <c r="HC10" s="535"/>
      <c r="HD10" s="536"/>
      <c r="HE10" s="540"/>
      <c r="HF10" s="538"/>
      <c r="HG10" s="539"/>
      <c r="HH10" s="541"/>
      <c r="HI10" s="536"/>
      <c r="HJ10" s="537"/>
      <c r="HK10" s="538"/>
      <c r="HL10" s="539"/>
      <c r="HM10" s="541"/>
      <c r="HN10" s="536"/>
      <c r="HO10" s="540"/>
      <c r="HP10" s="538"/>
      <c r="HQ10" s="539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273"/>
      <c r="IO10" s="273"/>
      <c r="IP10" s="111"/>
      <c r="IQ10" s="92"/>
      <c r="IR10" s="53"/>
      <c r="IS10" s="273"/>
      <c r="IT10" s="273"/>
      <c r="IU10" s="585"/>
      <c r="IV10" s="90"/>
      <c r="IW10" s="53"/>
      <c r="IX10" s="273"/>
      <c r="IY10" s="273"/>
      <c r="IZ10" s="111"/>
      <c r="JA10" s="92"/>
      <c r="JB10" s="53"/>
      <c r="JC10" s="584"/>
      <c r="JD10" s="584"/>
      <c r="JE10" s="585"/>
      <c r="JF10" s="471"/>
      <c r="JG10" s="472"/>
      <c r="JH10" s="273"/>
      <c r="JI10" s="273"/>
      <c r="JJ10" s="111"/>
      <c r="JK10" s="92"/>
      <c r="JL10" s="53"/>
      <c r="JM10" s="273"/>
      <c r="JN10" s="273"/>
      <c r="JO10" s="111"/>
      <c r="JP10" s="381"/>
      <c r="JQ10" s="25"/>
      <c r="JR10" s="947"/>
      <c r="JS10" s="947"/>
      <c r="JT10" s="947"/>
      <c r="JU10" s="947"/>
      <c r="JV10" s="947"/>
      <c r="JW10" s="947"/>
      <c r="JX10" s="947"/>
      <c r="JY10" s="947"/>
      <c r="JZ10" s="947"/>
      <c r="KA10" s="947"/>
      <c r="KB10" s="944"/>
      <c r="KC10" s="944"/>
      <c r="KD10" s="944"/>
      <c r="KE10" s="944"/>
      <c r="KF10" s="944"/>
      <c r="KG10" s="947"/>
      <c r="KH10" s="947"/>
      <c r="KI10" s="947"/>
      <c r="KJ10" s="944"/>
      <c r="KK10" s="950"/>
      <c r="KL10" s="947"/>
      <c r="KM10" s="947"/>
      <c r="KN10" s="944"/>
      <c r="KO10" s="944"/>
      <c r="KP10" s="944"/>
      <c r="KQ10" s="966"/>
      <c r="KR10" s="71"/>
      <c r="KS10" s="953"/>
      <c r="KT10" s="970"/>
      <c r="KU10" s="953"/>
      <c r="KV10" s="953"/>
      <c r="KW10" s="953"/>
      <c r="KX10" s="953"/>
      <c r="KY10" s="953"/>
      <c r="KZ10" s="953"/>
      <c r="LA10" s="953"/>
      <c r="LB10" s="953"/>
      <c r="LC10" s="953"/>
      <c r="LD10" s="953"/>
      <c r="LE10" s="953"/>
      <c r="LF10" s="953"/>
      <c r="LG10" s="953"/>
      <c r="LH10" s="953"/>
      <c r="LI10" s="959"/>
      <c r="LJ10" s="60"/>
      <c r="LK10" s="50"/>
      <c r="LL10" s="939"/>
      <c r="LM10" s="956"/>
      <c r="LN10" s="939"/>
      <c r="LO10" s="939"/>
      <c r="LP10" s="939"/>
      <c r="LQ10" s="939"/>
      <c r="LR10" s="939"/>
      <c r="LS10" s="939"/>
      <c r="LT10" s="939"/>
      <c r="LU10" s="939"/>
      <c r="LV10" s="939"/>
      <c r="LW10" s="939"/>
      <c r="LX10" s="939"/>
      <c r="LY10" s="939"/>
      <c r="LZ10" s="939"/>
      <c r="MA10" s="939"/>
      <c r="MB10" s="956"/>
      <c r="MC10" s="956"/>
      <c r="MD10" s="956"/>
      <c r="ME10" s="956"/>
      <c r="MF10" s="939"/>
      <c r="MG10" s="939"/>
      <c r="MH10" s="956"/>
      <c r="MI10" s="956"/>
      <c r="MJ10" s="956"/>
      <c r="MK10" s="956"/>
      <c r="ML10" s="956"/>
      <c r="MM10" s="956"/>
      <c r="MN10" s="956"/>
      <c r="MO10" s="956"/>
      <c r="MP10" s="956"/>
      <c r="MQ10" s="956"/>
      <c r="MR10" s="956"/>
      <c r="MS10" s="956"/>
      <c r="MT10" s="956"/>
      <c r="MU10" s="956"/>
      <c r="MV10" s="939"/>
      <c r="MW10" s="939"/>
      <c r="MX10" s="956"/>
      <c r="MY10" s="956"/>
      <c r="MZ10" s="956"/>
      <c r="NA10" s="956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63"/>
      <c r="GB11" s="393"/>
      <c r="GC11" s="394"/>
      <c r="GD11" s="309"/>
      <c r="GE11" s="311"/>
      <c r="GF11" s="463"/>
      <c r="GG11" s="393"/>
      <c r="GH11" s="394"/>
      <c r="GI11" s="309"/>
      <c r="GJ11" s="311"/>
      <c r="GK11" s="463" t="s">
        <v>139</v>
      </c>
      <c r="GL11" s="393"/>
      <c r="GM11" s="394"/>
      <c r="GN11" s="518"/>
      <c r="GO11" s="519"/>
      <c r="GP11" s="520"/>
      <c r="GQ11" s="521"/>
      <c r="GR11" s="522"/>
      <c r="GS11" s="518"/>
      <c r="GT11" s="519"/>
      <c r="GU11" s="523"/>
      <c r="GV11" s="521"/>
      <c r="GW11" s="522"/>
      <c r="GX11" s="524"/>
      <c r="GY11" s="519"/>
      <c r="GZ11" s="520"/>
      <c r="HA11" s="521"/>
      <c r="HB11" s="522"/>
      <c r="HC11" s="518"/>
      <c r="HD11" s="519"/>
      <c r="HE11" s="523"/>
      <c r="HF11" s="521"/>
      <c r="HG11" s="522"/>
      <c r="HH11" s="524"/>
      <c r="HI11" s="519"/>
      <c r="HJ11" s="520"/>
      <c r="HK11" s="521"/>
      <c r="HL11" s="522"/>
      <c r="HM11" s="524"/>
      <c r="HN11" s="519"/>
      <c r="HO11" s="523"/>
      <c r="HP11" s="521"/>
      <c r="HQ11" s="522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109"/>
      <c r="IQ11" s="93"/>
      <c r="IR11" s="54"/>
      <c r="IS11" s="270"/>
      <c r="IT11" s="271"/>
      <c r="IU11" s="582"/>
      <c r="IV11" s="88"/>
      <c r="IW11" s="54"/>
      <c r="IX11" s="270"/>
      <c r="IY11" s="271"/>
      <c r="IZ11" s="109"/>
      <c r="JA11" s="93"/>
      <c r="JB11" s="54"/>
      <c r="JC11" s="270"/>
      <c r="JD11" s="271"/>
      <c r="JE11" s="582"/>
      <c r="JF11" s="467"/>
      <c r="JG11" s="473"/>
      <c r="JH11" s="270"/>
      <c r="JI11" s="271"/>
      <c r="JJ11" s="109"/>
      <c r="JK11" s="93"/>
      <c r="JL11" s="54"/>
      <c r="JM11" s="270"/>
      <c r="JN11" s="271"/>
      <c r="JO11" s="109"/>
      <c r="JP11" s="381"/>
      <c r="JQ11" s="24"/>
      <c r="JR11" s="945">
        <f t="shared" ref="JR11" si="0">COUNTIF($A11:$JJ14,"=CSB13")</f>
        <v>2</v>
      </c>
      <c r="JS11" s="945">
        <f t="shared" ref="JS11" si="1">COUNTIF($A11:$JJ14,"=CSB16")</f>
        <v>0</v>
      </c>
      <c r="JT11" s="945">
        <f t="shared" ref="JT11" si="2">COUNTIF($A11:$JJ14,"=CSB24")</f>
        <v>1</v>
      </c>
      <c r="JU11" s="945">
        <f t="shared" ref="JU11" si="3">COUNTIF($A11:$JJ14,"=CSB25")</f>
        <v>0</v>
      </c>
      <c r="JV11" s="945">
        <f t="shared" ref="JV11" si="4">COUNTIF($A11:$JJ14,"=CSB3")</f>
        <v>1</v>
      </c>
      <c r="JW11" s="945">
        <f t="shared" ref="JW11" si="5">COUNTIF($A11:$JJ14,"=CSB4")</f>
        <v>1</v>
      </c>
      <c r="JX11" s="945">
        <f t="shared" ref="JX11" si="6">COUNTIF($A11:$JJ14,"=CSB5")</f>
        <v>1</v>
      </c>
      <c r="JY11" s="945">
        <f t="shared" ref="JY11" si="7">COUNTIF($A11:$JJ14,"=CSB28")</f>
        <v>1</v>
      </c>
      <c r="JZ11" s="945">
        <f t="shared" ref="JZ11" si="8">COUNTIF($A11:$JJ14,"B1")</f>
        <v>1</v>
      </c>
      <c r="KA11" s="945">
        <f t="shared" ref="KA11" si="9">COUNTIF($A11:$JJ14,"B2")</f>
        <v>2</v>
      </c>
      <c r="KB11" s="942">
        <f t="shared" ref="KB11" si="10">COUNTIF($A11:$JJ14,"B4")</f>
        <v>1</v>
      </c>
      <c r="KC11" s="942">
        <f t="shared" ref="KC11" si="11">COUNTIF($A11:$JJ14,"11")</f>
        <v>1</v>
      </c>
      <c r="KD11" s="942">
        <f t="shared" ref="KD11" si="12">COUNTIF($A11:$JJ14,"13")</f>
        <v>1</v>
      </c>
      <c r="KE11" s="942">
        <f t="shared" ref="KE11" si="13">COUNTIF($A11:$JJ14,"=14")</f>
        <v>1</v>
      </c>
      <c r="KF11" s="942">
        <f t="shared" ref="KF11" si="14">COUNTIF($A11:$JJ14,"=16")</f>
        <v>1</v>
      </c>
      <c r="KG11" s="945">
        <f t="shared" ref="KG11" si="15">COUNTIF($A11:$JJ14,"=22")</f>
        <v>0</v>
      </c>
      <c r="KH11" s="945">
        <f t="shared" ref="KH11" si="16">COUNTIF($A11:$JJ14,"=23")</f>
        <v>1</v>
      </c>
      <c r="KI11" s="945">
        <f t="shared" ref="KI11" si="17">COUNTIF($A11:$JJ14,"=24")</f>
        <v>1</v>
      </c>
      <c r="KJ11" s="942">
        <f t="shared" ref="KJ11" si="18">COUNTIF($A11:$JJ14,"=25")</f>
        <v>1</v>
      </c>
      <c r="KK11" s="948">
        <f t="shared" ref="KK11" si="19">COUNTIF($A11:$JJ14,"=26")</f>
        <v>0</v>
      </c>
      <c r="KL11" s="945">
        <f t="shared" ref="KL11" si="20">COUNTIF($A11:$JJ14,"=31")</f>
        <v>0</v>
      </c>
      <c r="KM11" s="945">
        <f t="shared" ref="KM11" si="21">COUNTIF($A11:$JJ14,"=32")</f>
        <v>7</v>
      </c>
      <c r="KN11" s="942">
        <f t="shared" ref="KN11" si="22">COUNTIF($A11:$JJ14,"=34")</f>
        <v>1</v>
      </c>
      <c r="KO11" s="942">
        <f t="shared" ref="KO11" si="23">COUNTIF($A11:$JJ14,"=35")</f>
        <v>1</v>
      </c>
      <c r="KP11" s="942">
        <f t="shared" ref="KP11" si="24">COUNTIF($A11:$JJ14,"=36")</f>
        <v>1</v>
      </c>
      <c r="KQ11" s="966">
        <f>COUNTIF($A11:$KP14,"=34")</f>
        <v>1</v>
      </c>
      <c r="KR11" s="70"/>
      <c r="KS11" s="951" t="str">
        <f>IF(COUNTIF($A11:$JJ14,"=41")&gt;0,"X"," ")</f>
        <v xml:space="preserve"> </v>
      </c>
      <c r="KT11" s="968" t="str">
        <f>IF(COUNTIF($A11:$JJ14,"=42")&gt;0,"X"," ")</f>
        <v xml:space="preserve"> </v>
      </c>
      <c r="KU11" s="951" t="str">
        <f>IF(COUNTIF($A11:$JJ14,"=40")&gt;0,"X"," ")</f>
        <v xml:space="preserve"> </v>
      </c>
      <c r="KV11" s="951" t="str">
        <f>IF(COUNTIF($A11:$JJ14,"=11")&gt;0,"X"," ")</f>
        <v>X</v>
      </c>
      <c r="KW11" s="951" t="str">
        <f>IF(COUNTIF($A11:$JJ14,"=13")&gt;0,"X"," ")</f>
        <v>X</v>
      </c>
      <c r="KX11" s="951" t="str">
        <f>IF(COUNTIF($A11:$JJ14,"=19")&gt;0,"X"," ")</f>
        <v xml:space="preserve"> </v>
      </c>
      <c r="KY11" s="951" t="str">
        <f>IF(COUNTIF($A11:$JJ14,"=14")&gt;0,"X"," ")</f>
        <v>X</v>
      </c>
      <c r="KZ11" s="951" t="str">
        <f>IF(COUNTIF($A11:$JJ14,"=23")&gt;0,"X"," ")</f>
        <v>X</v>
      </c>
      <c r="LA11" s="951" t="str">
        <f>IF(COUNTIF($A11:$JJ14,"=24")&gt;0,"X"," ")</f>
        <v>X</v>
      </c>
      <c r="LB11" s="951" t="str">
        <f>IF(COUNTIF($A11:$JJ14,"=25")&gt;0,"X"," ")</f>
        <v>X</v>
      </c>
      <c r="LC11" s="951" t="str">
        <f>IF(COUNTIF($A11:$JJ14,"=26")&gt;0,"X"," ")</f>
        <v xml:space="preserve"> </v>
      </c>
      <c r="LD11" s="951" t="str">
        <f>IF(COUNTIF($A11:$JJ14,"=29")&gt;0,"X"," ")</f>
        <v xml:space="preserve"> </v>
      </c>
      <c r="LE11" s="951" t="str">
        <f>IF(COUNTIF($A11:$JJ14,"=30")&gt;0,"X"," ")</f>
        <v xml:space="preserve"> </v>
      </c>
      <c r="LF11" s="951" t="str">
        <f>IF(COUNTIF($A11:$JJ14,"=31")&gt;0,"X"," ")</f>
        <v xml:space="preserve"> </v>
      </c>
      <c r="LG11" s="951" t="str">
        <f>IF(COUNTIF($A11:$JJ14,"=32")&gt;0,"X"," ")</f>
        <v>X</v>
      </c>
      <c r="LH11" s="951" t="str">
        <f>IF(COUNTIF($A11:$JJ14,"=33")&gt;0,"X"," ")</f>
        <v xml:space="preserve"> </v>
      </c>
      <c r="LI11" s="957" t="str">
        <f>IF(COUNTIF($A11:$JJ14,"=34")&gt;0,"X"," ")</f>
        <v>X</v>
      </c>
      <c r="LJ11" s="59"/>
      <c r="LK11" s="49"/>
      <c r="LL11" s="937" t="str">
        <f>IF(COUNTIF($A11:$JJ14,"=H.Prus")&gt;0,"Z"," ")</f>
        <v xml:space="preserve"> </v>
      </c>
      <c r="LM11" s="956" t="str">
        <f t="shared" ref="LM11" si="25">IF(COUNTIF($A11:$JJ14,"=Sz.Zieliński")&gt;0,"Z"," ")</f>
        <v xml:space="preserve"> </v>
      </c>
      <c r="LN11" s="937" t="str">
        <f>IF(COUNTIF($A11:$JJ14,"=M.Marcinkiewicz")&gt;0,"Z"," ")</f>
        <v>Z</v>
      </c>
      <c r="LO11" s="937" t="str">
        <f>IF(COUNTIF($A11:$JJ14,"=K.Cis")&gt;0,"Z"," ")</f>
        <v>Z</v>
      </c>
      <c r="LP11" s="937" t="str">
        <f t="shared" ref="LP11" si="26">IF(COUNTIF($A11:$JJ14,"=D.Lechtańska")&gt;0,"Z"," ")</f>
        <v xml:space="preserve"> </v>
      </c>
      <c r="LQ11" s="937" t="str">
        <f>IF(COUNTIF($A11:$JJ14,"=K.Choroszko")&gt;0,"Z"," ")</f>
        <v>Z</v>
      </c>
      <c r="LR11" s="937" t="str">
        <f>IF(COUNTIF($A11:$JJ14,"=Z.Niewiadomski")&gt;0,"Z"," ")</f>
        <v xml:space="preserve"> </v>
      </c>
      <c r="LS11" s="937" t="str">
        <f>IF(COUNTIF($A11:$JJ14,"=Z.Niewiadomski")&gt;0,"Z"," ")</f>
        <v xml:space="preserve"> </v>
      </c>
      <c r="LT11" s="937" t="str">
        <f>IF(COUNTIF($A11:$JJ14,"=Z.Niewiadomski")&gt;0,"Z"," ")</f>
        <v xml:space="preserve"> </v>
      </c>
      <c r="LU11" s="937" t="str">
        <f>IF(COUNTIF($A11:$JJ14,"=Z.Niewiadomski")&gt;0,"Z"," ")</f>
        <v xml:space="preserve"> </v>
      </c>
      <c r="LV11" s="937" t="str">
        <f>IF(COUNTIF($A11:$JJ14,"=Z.Niewiadomski")&gt;0,"Z"," ")</f>
        <v xml:space="preserve"> </v>
      </c>
      <c r="LW11" s="937" t="str">
        <f>IF(COUNTIF($A11:$JJ14,"=A.Miściur-Kaszyńska")&gt;0,"Z"," ")</f>
        <v xml:space="preserve"> </v>
      </c>
      <c r="LX11" s="937" t="str">
        <f t="shared" ref="LX11" si="27">IF(COUNTIF($A11:$JJ14,"=K.Janowicz")&gt;0,"Z"," ")</f>
        <v xml:space="preserve"> </v>
      </c>
      <c r="LY11" s="937" t="str">
        <f>IF(COUNTIF($A11:$JJ14,"=K.Kiejdo")&gt;0,"Z"," ")</f>
        <v>Z</v>
      </c>
      <c r="LZ11" s="937" t="str">
        <f>IF(COUNTIF($A11:$JJ14,"=M.Kieżun")&gt;0,"Z"," ")</f>
        <v>Z</v>
      </c>
      <c r="MA11" s="937" t="str">
        <f>IF(COUNTIF($A11:$JJ14,"=I.Kasprzyk")&gt;0,"Z"," ")</f>
        <v xml:space="preserve"> </v>
      </c>
      <c r="MB11" s="956" t="str">
        <f>IF(COUNTIF($A11:$JJ14,"=M.Choroszko")&gt;0,"Z"," ")</f>
        <v>Z</v>
      </c>
      <c r="MC11" s="956" t="str">
        <f>IF(COUNTIF($A11:$JJ14,"=M.Grzyb")&gt;0,"Z"," ")</f>
        <v>Z</v>
      </c>
      <c r="MD11" s="956" t="str">
        <f>IF(COUNTIF($A11:$JJ14,"=A.Muż")&gt;0,"Z"," ")</f>
        <v xml:space="preserve"> </v>
      </c>
      <c r="ME11" s="956" t="str">
        <f>IF(COUNTIF($A11:$JJ14,"=E.Kicka")&gt;0,"Z"," ")</f>
        <v>Z</v>
      </c>
      <c r="MF11" s="937" t="str">
        <f t="shared" ref="MF11" si="28">IF(COUNTIF($A11:$JJ14,"=P.Lisatowicz")&gt;0,"Z"," ")</f>
        <v xml:space="preserve"> </v>
      </c>
      <c r="MG11" s="937" t="str">
        <f>IF(COUNTIF($A11:$JJ14,"=M.Szonert")&gt;0,"Z"," ")</f>
        <v>Z</v>
      </c>
      <c r="MH11" s="956" t="str">
        <f>IF(COUNTIF($A11:$JJ14,"=E.Ciarciński")&gt;0,"Z"," ")</f>
        <v xml:space="preserve"> </v>
      </c>
      <c r="MI11" s="956" t="str">
        <f>IF(COUNTIF($A11:$JJ14,"=M.Czajka")&gt;0,"Z"," ")</f>
        <v>Z</v>
      </c>
      <c r="MJ11" s="956" t="str">
        <f t="shared" ref="MJ11" si="29">IF(COUNTIF($A11:$JJ14,"=W.Kopacki")&gt;0,"Z"," ")</f>
        <v xml:space="preserve"> </v>
      </c>
      <c r="MK11" s="956" t="str">
        <f>IF(COUNTIF($A11:$JJ14,"=A.Naszlin")&gt;0,"Z"," ")</f>
        <v xml:space="preserve"> </v>
      </c>
      <c r="ML11" s="956" t="str">
        <f>IF(COUNTIF($A11:$JJ14,"=A.Tychek")&gt;0,"Z"," ")</f>
        <v xml:space="preserve"> </v>
      </c>
      <c r="MM11" s="956" t="str">
        <f>IF(COUNTIF($A11:$JJ14,"=R.Sokulski")&gt;0,"Z"," ")</f>
        <v>Z</v>
      </c>
      <c r="MN11" s="956" t="str">
        <f>IF(COUNTIF($A11:$JJ14,"=S.Piotrowska")&gt;0,"Z"," ")</f>
        <v xml:space="preserve"> </v>
      </c>
      <c r="MO11" s="956" t="str">
        <f>IF(COUNTIF($A11:$JJ14,"=J.Gregorczuk")&gt;0,"Z"," ")</f>
        <v xml:space="preserve"> </v>
      </c>
      <c r="MP11" s="956" t="str">
        <f t="shared" ref="MP11" si="30">IF(COUNTIF($A11:$JJ14,"=A.Wyrwicka")&gt;0,"Z"," ")</f>
        <v>Z</v>
      </c>
      <c r="MQ11" s="956" t="str">
        <f t="shared" ref="MQ11" si="31">IF(COUNTIF($A11:$JJ14,"=K.Kopacki")&gt;0,"Z"," ")</f>
        <v xml:space="preserve"> </v>
      </c>
      <c r="MR11" s="956" t="str">
        <f>IF(COUNTIF($A11:$JJ14,"=R.Przęczek")&gt;0,"Z"," ")</f>
        <v xml:space="preserve"> </v>
      </c>
      <c r="MS11" s="956" t="str">
        <f>IF(COUNTIF($A11:$JJ14,"=D.Ławecka-Bednarska")&gt;0,"Z"," ")</f>
        <v xml:space="preserve"> </v>
      </c>
      <c r="MT11" s="956" t="str">
        <f t="shared" ref="MT11" si="32">IF(COUNTIF($A11:$JJ14,"=A.Sadolewski")&gt;0,"Z"," ")</f>
        <v xml:space="preserve"> </v>
      </c>
      <c r="MU11" s="956" t="str">
        <f>IF(COUNTIF($A11:$JJ14,"=M.Lipiński")&gt;0,"Z"," ")</f>
        <v>Z</v>
      </c>
      <c r="MV11" s="937" t="str">
        <f t="shared" ref="MV11" si="33">IF(COUNTIF($A11:$JJ14,"=E.Leśnikowska")&gt;0,"Z"," ")</f>
        <v xml:space="preserve"> </v>
      </c>
      <c r="MW11" s="937" t="str">
        <f>IF(COUNTIF($A11:$JJ14,"=N.Liakh")&gt;0,"Z"," ")</f>
        <v xml:space="preserve"> </v>
      </c>
      <c r="MX11" s="956" t="str">
        <f>IF(COUNTIF($A11:$JJ14,"=J.Lubkiewicz")&gt;0,"Z"," ")</f>
        <v xml:space="preserve"> </v>
      </c>
      <c r="MY11" s="956" t="str">
        <f t="shared" ref="MY11" si="34">IF(COUNTIF($A11:$JJ14,"=K.Kaczmarczyk")&gt;0,"Z"," ")</f>
        <v>Z</v>
      </c>
      <c r="MZ11" s="956" t="str">
        <f>IF(COUNTIF($A11:$JJ14,"=H.Libuda")&gt;0,"Z"," ")</f>
        <v xml:space="preserve"> </v>
      </c>
      <c r="NA11" s="956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165</v>
      </c>
      <c r="I12" s="282" t="s">
        <v>168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169</v>
      </c>
      <c r="X12" s="282" t="s">
        <v>46</v>
      </c>
      <c r="Y12" s="110" t="s">
        <v>173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179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181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183</v>
      </c>
      <c r="CA12" s="260" t="s">
        <v>29</v>
      </c>
      <c r="CB12" s="234" t="s">
        <v>194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134</v>
      </c>
      <c r="CQ12" s="110" t="s">
        <v>301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193</v>
      </c>
      <c r="EJ12" s="252" t="s">
        <v>303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198</v>
      </c>
      <c r="EY12" s="397" t="s">
        <v>228</v>
      </c>
      <c r="EZ12" s="313" t="s">
        <v>7</v>
      </c>
      <c r="FA12" s="314" t="s">
        <v>8</v>
      </c>
      <c r="FB12" s="395" t="s">
        <v>178</v>
      </c>
      <c r="FC12" s="396" t="s">
        <v>145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194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 t="s">
        <v>177</v>
      </c>
      <c r="FR12" s="396" t="s">
        <v>33</v>
      </c>
      <c r="FS12" s="397" t="s">
        <v>300</v>
      </c>
      <c r="FT12" s="313" t="s">
        <v>7</v>
      </c>
      <c r="FU12" s="314" t="s">
        <v>8</v>
      </c>
      <c r="FV12" s="395" t="s">
        <v>177</v>
      </c>
      <c r="FW12" s="396" t="s">
        <v>33</v>
      </c>
      <c r="FX12" s="397" t="s">
        <v>300</v>
      </c>
      <c r="FY12" s="313" t="s">
        <v>7</v>
      </c>
      <c r="FZ12" s="314" t="s">
        <v>8</v>
      </c>
      <c r="GA12" s="464" t="s">
        <v>94</v>
      </c>
      <c r="GB12" s="466" t="s">
        <v>138</v>
      </c>
      <c r="GC12" s="581" t="s">
        <v>227</v>
      </c>
      <c r="GD12" s="313" t="s">
        <v>7</v>
      </c>
      <c r="GE12" s="314" t="s">
        <v>8</v>
      </c>
      <c r="GF12" s="464" t="s">
        <v>94</v>
      </c>
      <c r="GG12" s="396" t="s">
        <v>222</v>
      </c>
      <c r="GH12" s="397">
        <v>35</v>
      </c>
      <c r="GI12" s="313" t="s">
        <v>7</v>
      </c>
      <c r="GJ12" s="314" t="s">
        <v>8</v>
      </c>
      <c r="GK12" s="464" t="s">
        <v>140</v>
      </c>
      <c r="GL12" s="396" t="s">
        <v>98</v>
      </c>
      <c r="GM12" s="397" t="s">
        <v>226</v>
      </c>
      <c r="GN12" s="526" t="s">
        <v>7</v>
      </c>
      <c r="GO12" s="527" t="s">
        <v>8</v>
      </c>
      <c r="GP12" s="528" t="s">
        <v>144</v>
      </c>
      <c r="GQ12" s="529" t="s">
        <v>25</v>
      </c>
      <c r="GR12" s="530">
        <v>32</v>
      </c>
      <c r="GS12" s="526" t="s">
        <v>7</v>
      </c>
      <c r="GT12" s="527" t="s">
        <v>8</v>
      </c>
      <c r="GU12" s="531" t="s">
        <v>144</v>
      </c>
      <c r="GV12" s="529" t="s">
        <v>25</v>
      </c>
      <c r="GW12" s="530">
        <v>32</v>
      </c>
      <c r="GX12" s="532" t="s">
        <v>7</v>
      </c>
      <c r="GY12" s="533" t="s">
        <v>8</v>
      </c>
      <c r="GZ12" s="528" t="s">
        <v>144</v>
      </c>
      <c r="HA12" s="529" t="s">
        <v>25</v>
      </c>
      <c r="HB12" s="530">
        <v>32</v>
      </c>
      <c r="HC12" s="526" t="s">
        <v>7</v>
      </c>
      <c r="HD12" s="527" t="s">
        <v>8</v>
      </c>
      <c r="HE12" s="531" t="s">
        <v>144</v>
      </c>
      <c r="HF12" s="529" t="s">
        <v>25</v>
      </c>
      <c r="HG12" s="530">
        <v>32</v>
      </c>
      <c r="HH12" s="532" t="s">
        <v>7</v>
      </c>
      <c r="HI12" s="533" t="s">
        <v>8</v>
      </c>
      <c r="HJ12" s="528" t="s">
        <v>144</v>
      </c>
      <c r="HK12" s="529" t="s">
        <v>25</v>
      </c>
      <c r="HL12" s="530">
        <v>32</v>
      </c>
      <c r="HM12" s="532" t="s">
        <v>7</v>
      </c>
      <c r="HN12" s="533" t="s">
        <v>8</v>
      </c>
      <c r="HO12" s="531" t="s">
        <v>144</v>
      </c>
      <c r="HP12" s="529" t="s">
        <v>25</v>
      </c>
      <c r="HQ12" s="530">
        <v>32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144</v>
      </c>
      <c r="IJ12" s="359" t="s">
        <v>25</v>
      </c>
      <c r="IK12" s="360">
        <v>32</v>
      </c>
      <c r="IL12" s="94" t="s">
        <v>7</v>
      </c>
      <c r="IM12" s="33" t="s">
        <v>8</v>
      </c>
      <c r="IN12" s="272" t="s">
        <v>230</v>
      </c>
      <c r="IO12" s="269" t="s">
        <v>231</v>
      </c>
      <c r="IP12" s="110">
        <v>34</v>
      </c>
      <c r="IQ12" s="94" t="s">
        <v>7</v>
      </c>
      <c r="IR12" s="33" t="s">
        <v>8</v>
      </c>
      <c r="IS12" s="272" t="s">
        <v>99</v>
      </c>
      <c r="IT12" s="269" t="s">
        <v>49</v>
      </c>
      <c r="IU12" s="583">
        <v>24</v>
      </c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229</v>
      </c>
      <c r="JD12" s="269" t="s">
        <v>59</v>
      </c>
      <c r="JE12" s="583">
        <v>36</v>
      </c>
      <c r="JF12" s="469" t="s">
        <v>7</v>
      </c>
      <c r="JG12" s="470" t="s">
        <v>8</v>
      </c>
      <c r="JH12" s="272" t="s">
        <v>143</v>
      </c>
      <c r="JI12" s="269" t="s">
        <v>77</v>
      </c>
      <c r="JJ12" s="110">
        <v>23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46"/>
      <c r="JS12" s="946"/>
      <c r="JT12" s="946"/>
      <c r="JU12" s="946"/>
      <c r="JV12" s="946"/>
      <c r="JW12" s="946"/>
      <c r="JX12" s="946"/>
      <c r="JY12" s="946"/>
      <c r="JZ12" s="946"/>
      <c r="KA12" s="946"/>
      <c r="KB12" s="943"/>
      <c r="KC12" s="943"/>
      <c r="KD12" s="943"/>
      <c r="KE12" s="943"/>
      <c r="KF12" s="943"/>
      <c r="KG12" s="946"/>
      <c r="KH12" s="946"/>
      <c r="KI12" s="946"/>
      <c r="KJ12" s="943"/>
      <c r="KK12" s="949"/>
      <c r="KL12" s="946"/>
      <c r="KM12" s="946"/>
      <c r="KN12" s="943"/>
      <c r="KO12" s="943"/>
      <c r="KP12" s="943"/>
      <c r="KQ12" s="966"/>
      <c r="KR12" s="70" t="s">
        <v>7</v>
      </c>
      <c r="KS12" s="952"/>
      <c r="KT12" s="969"/>
      <c r="KU12" s="952"/>
      <c r="KV12" s="952"/>
      <c r="KW12" s="952"/>
      <c r="KX12" s="952"/>
      <c r="KY12" s="952"/>
      <c r="KZ12" s="952"/>
      <c r="LA12" s="952"/>
      <c r="LB12" s="952"/>
      <c r="LC12" s="952"/>
      <c r="LD12" s="952"/>
      <c r="LE12" s="952"/>
      <c r="LF12" s="952"/>
      <c r="LG12" s="952"/>
      <c r="LH12" s="952"/>
      <c r="LI12" s="958"/>
      <c r="LJ12" s="59"/>
      <c r="LK12" s="49" t="s">
        <v>7</v>
      </c>
      <c r="LL12" s="938"/>
      <c r="LM12" s="956"/>
      <c r="LN12" s="938"/>
      <c r="LO12" s="938"/>
      <c r="LP12" s="938"/>
      <c r="LQ12" s="938"/>
      <c r="LR12" s="938"/>
      <c r="LS12" s="938"/>
      <c r="LT12" s="938"/>
      <c r="LU12" s="938"/>
      <c r="LV12" s="938"/>
      <c r="LW12" s="938"/>
      <c r="LX12" s="938"/>
      <c r="LY12" s="938"/>
      <c r="LZ12" s="938"/>
      <c r="MA12" s="938"/>
      <c r="MB12" s="956"/>
      <c r="MC12" s="956"/>
      <c r="MD12" s="956"/>
      <c r="ME12" s="956"/>
      <c r="MF12" s="938"/>
      <c r="MG12" s="938"/>
      <c r="MH12" s="956"/>
      <c r="MI12" s="956"/>
      <c r="MJ12" s="956"/>
      <c r="MK12" s="956"/>
      <c r="ML12" s="956"/>
      <c r="MM12" s="956"/>
      <c r="MN12" s="956"/>
      <c r="MO12" s="956"/>
      <c r="MP12" s="956"/>
      <c r="MQ12" s="956"/>
      <c r="MR12" s="956"/>
      <c r="MS12" s="956"/>
      <c r="MT12" s="956"/>
      <c r="MU12" s="956"/>
      <c r="MV12" s="938"/>
      <c r="MW12" s="938"/>
      <c r="MX12" s="956"/>
      <c r="MY12" s="956"/>
      <c r="MZ12" s="956"/>
      <c r="NA12" s="956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170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180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182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190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197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220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64" t="s">
        <v>223</v>
      </c>
      <c r="GB13" s="398"/>
      <c r="GC13" s="397"/>
      <c r="GD13" s="313"/>
      <c r="GE13" s="314"/>
      <c r="GF13" s="464" t="s">
        <v>221</v>
      </c>
      <c r="GG13" s="398"/>
      <c r="GH13" s="397"/>
      <c r="GI13" s="313"/>
      <c r="GJ13" s="314"/>
      <c r="GK13" s="464" t="s">
        <v>141</v>
      </c>
      <c r="GL13" s="398"/>
      <c r="GM13" s="397"/>
      <c r="GN13" s="526"/>
      <c r="GO13" s="527"/>
      <c r="GP13" s="528"/>
      <c r="GQ13" s="534"/>
      <c r="GR13" s="530"/>
      <c r="GS13" s="526"/>
      <c r="GT13" s="527"/>
      <c r="GU13" s="531"/>
      <c r="GV13" s="534"/>
      <c r="GW13" s="530"/>
      <c r="GX13" s="532"/>
      <c r="GY13" s="533"/>
      <c r="GZ13" s="528"/>
      <c r="HA13" s="534"/>
      <c r="HB13" s="530"/>
      <c r="HC13" s="526"/>
      <c r="HD13" s="527"/>
      <c r="HE13" s="531"/>
      <c r="HF13" s="534"/>
      <c r="HG13" s="530"/>
      <c r="HH13" s="532"/>
      <c r="HI13" s="533"/>
      <c r="HJ13" s="528"/>
      <c r="HK13" s="534"/>
      <c r="HL13" s="530"/>
      <c r="HM13" s="532"/>
      <c r="HN13" s="533"/>
      <c r="HO13" s="531"/>
      <c r="HP13" s="534"/>
      <c r="HQ13" s="530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110"/>
      <c r="IQ13" s="94"/>
      <c r="IR13" s="33"/>
      <c r="IS13" s="272"/>
      <c r="IT13" s="269"/>
      <c r="IU13" s="583"/>
      <c r="IV13" s="89"/>
      <c r="IW13" s="33"/>
      <c r="IX13" s="272"/>
      <c r="IY13" s="269"/>
      <c r="IZ13" s="110"/>
      <c r="JA13" s="94"/>
      <c r="JB13" s="33"/>
      <c r="JC13" s="272"/>
      <c r="JD13" s="269"/>
      <c r="JE13" s="583"/>
      <c r="JF13" s="469"/>
      <c r="JG13" s="470"/>
      <c r="JH13" s="272"/>
      <c r="JI13" s="269"/>
      <c r="JJ13" s="110"/>
      <c r="JK13" s="94"/>
      <c r="JL13" s="33"/>
      <c r="JM13" s="272"/>
      <c r="JN13" s="269"/>
      <c r="JO13" s="110"/>
      <c r="JP13" s="381"/>
      <c r="JQ13" s="24"/>
      <c r="JR13" s="946"/>
      <c r="JS13" s="946"/>
      <c r="JT13" s="946"/>
      <c r="JU13" s="946"/>
      <c r="JV13" s="946"/>
      <c r="JW13" s="946"/>
      <c r="JX13" s="946"/>
      <c r="JY13" s="946"/>
      <c r="JZ13" s="946"/>
      <c r="KA13" s="946"/>
      <c r="KB13" s="943"/>
      <c r="KC13" s="943"/>
      <c r="KD13" s="943"/>
      <c r="KE13" s="943"/>
      <c r="KF13" s="943"/>
      <c r="KG13" s="946"/>
      <c r="KH13" s="946"/>
      <c r="KI13" s="946"/>
      <c r="KJ13" s="943"/>
      <c r="KK13" s="949"/>
      <c r="KL13" s="946"/>
      <c r="KM13" s="946"/>
      <c r="KN13" s="943"/>
      <c r="KO13" s="943"/>
      <c r="KP13" s="943"/>
      <c r="KQ13" s="966"/>
      <c r="KR13" s="70"/>
      <c r="KS13" s="952"/>
      <c r="KT13" s="969"/>
      <c r="KU13" s="952"/>
      <c r="KV13" s="952"/>
      <c r="KW13" s="952"/>
      <c r="KX13" s="952"/>
      <c r="KY13" s="952"/>
      <c r="KZ13" s="952"/>
      <c r="LA13" s="952"/>
      <c r="LB13" s="952"/>
      <c r="LC13" s="952"/>
      <c r="LD13" s="952"/>
      <c r="LE13" s="952"/>
      <c r="LF13" s="952"/>
      <c r="LG13" s="952"/>
      <c r="LH13" s="952"/>
      <c r="LI13" s="958"/>
      <c r="LJ13" s="59"/>
      <c r="LK13" s="49"/>
      <c r="LL13" s="938"/>
      <c r="LM13" s="956"/>
      <c r="LN13" s="938"/>
      <c r="LO13" s="938"/>
      <c r="LP13" s="938"/>
      <c r="LQ13" s="938"/>
      <c r="LR13" s="938"/>
      <c r="LS13" s="938"/>
      <c r="LT13" s="938"/>
      <c r="LU13" s="938"/>
      <c r="LV13" s="938"/>
      <c r="LW13" s="938"/>
      <c r="LX13" s="938"/>
      <c r="LY13" s="938"/>
      <c r="LZ13" s="938"/>
      <c r="MA13" s="938"/>
      <c r="MB13" s="956"/>
      <c r="MC13" s="956"/>
      <c r="MD13" s="956"/>
      <c r="ME13" s="956"/>
      <c r="MF13" s="938"/>
      <c r="MG13" s="938"/>
      <c r="MH13" s="956"/>
      <c r="MI13" s="956"/>
      <c r="MJ13" s="956"/>
      <c r="MK13" s="956"/>
      <c r="ML13" s="956"/>
      <c r="MM13" s="956"/>
      <c r="MN13" s="956"/>
      <c r="MO13" s="956"/>
      <c r="MP13" s="956"/>
      <c r="MQ13" s="956"/>
      <c r="MR13" s="956"/>
      <c r="MS13" s="956"/>
      <c r="MT13" s="956"/>
      <c r="MU13" s="956"/>
      <c r="MV13" s="938"/>
      <c r="MW13" s="938"/>
      <c r="MX13" s="956"/>
      <c r="MY13" s="956"/>
      <c r="MZ13" s="956"/>
      <c r="NA13" s="956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184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133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5"/>
      <c r="GB14" s="400"/>
      <c r="GC14" s="401"/>
      <c r="GD14" s="316"/>
      <c r="GE14" s="317"/>
      <c r="GF14" s="465"/>
      <c r="GG14" s="400"/>
      <c r="GH14" s="401"/>
      <c r="GI14" s="316"/>
      <c r="GJ14" s="317"/>
      <c r="GK14" s="465"/>
      <c r="GL14" s="400"/>
      <c r="GM14" s="401"/>
      <c r="GN14" s="535"/>
      <c r="GO14" s="536"/>
      <c r="GP14" s="537"/>
      <c r="GQ14" s="538"/>
      <c r="GR14" s="539"/>
      <c r="GS14" s="535"/>
      <c r="GT14" s="536"/>
      <c r="GU14" s="540"/>
      <c r="GV14" s="538"/>
      <c r="GW14" s="539"/>
      <c r="GX14" s="541"/>
      <c r="GY14" s="536"/>
      <c r="GZ14" s="537"/>
      <c r="HA14" s="538"/>
      <c r="HB14" s="539"/>
      <c r="HC14" s="535"/>
      <c r="HD14" s="536"/>
      <c r="HE14" s="540"/>
      <c r="HF14" s="538"/>
      <c r="HG14" s="539"/>
      <c r="HH14" s="541"/>
      <c r="HI14" s="536"/>
      <c r="HJ14" s="537"/>
      <c r="HK14" s="538"/>
      <c r="HL14" s="539"/>
      <c r="HM14" s="541"/>
      <c r="HN14" s="536"/>
      <c r="HO14" s="540"/>
      <c r="HP14" s="538"/>
      <c r="HQ14" s="539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273"/>
      <c r="IO14" s="273"/>
      <c r="IP14" s="111"/>
      <c r="IQ14" s="92"/>
      <c r="IR14" s="53"/>
      <c r="IS14" s="273"/>
      <c r="IT14" s="273"/>
      <c r="IU14" s="585"/>
      <c r="IV14" s="90"/>
      <c r="IW14" s="53"/>
      <c r="IX14" s="273"/>
      <c r="IY14" s="273"/>
      <c r="IZ14" s="111"/>
      <c r="JA14" s="92"/>
      <c r="JB14" s="53"/>
      <c r="JC14" s="584"/>
      <c r="JD14" s="584"/>
      <c r="JE14" s="585"/>
      <c r="JF14" s="471"/>
      <c r="JG14" s="472"/>
      <c r="JH14" s="273"/>
      <c r="JI14" s="273"/>
      <c r="JJ14" s="111"/>
      <c r="JK14" s="92"/>
      <c r="JL14" s="53"/>
      <c r="JM14" s="273"/>
      <c r="JN14" s="273"/>
      <c r="JO14" s="111"/>
      <c r="JP14" s="381"/>
      <c r="JQ14" s="25"/>
      <c r="JR14" s="947"/>
      <c r="JS14" s="947"/>
      <c r="JT14" s="947"/>
      <c r="JU14" s="947"/>
      <c r="JV14" s="947"/>
      <c r="JW14" s="947"/>
      <c r="JX14" s="947"/>
      <c r="JY14" s="947"/>
      <c r="JZ14" s="947"/>
      <c r="KA14" s="947"/>
      <c r="KB14" s="944"/>
      <c r="KC14" s="944"/>
      <c r="KD14" s="944"/>
      <c r="KE14" s="944"/>
      <c r="KF14" s="944"/>
      <c r="KG14" s="947"/>
      <c r="KH14" s="947"/>
      <c r="KI14" s="947"/>
      <c r="KJ14" s="944"/>
      <c r="KK14" s="950"/>
      <c r="KL14" s="947"/>
      <c r="KM14" s="947"/>
      <c r="KN14" s="944"/>
      <c r="KO14" s="944"/>
      <c r="KP14" s="944"/>
      <c r="KQ14" s="966"/>
      <c r="KR14" s="71"/>
      <c r="KS14" s="953"/>
      <c r="KT14" s="970"/>
      <c r="KU14" s="953"/>
      <c r="KV14" s="953"/>
      <c r="KW14" s="953"/>
      <c r="KX14" s="953"/>
      <c r="KY14" s="953"/>
      <c r="KZ14" s="953"/>
      <c r="LA14" s="953"/>
      <c r="LB14" s="953"/>
      <c r="LC14" s="953"/>
      <c r="LD14" s="953"/>
      <c r="LE14" s="953"/>
      <c r="LF14" s="953"/>
      <c r="LG14" s="953"/>
      <c r="LH14" s="953"/>
      <c r="LI14" s="959"/>
      <c r="LJ14" s="60"/>
      <c r="LK14" s="50"/>
      <c r="LL14" s="939"/>
      <c r="LM14" s="956"/>
      <c r="LN14" s="939"/>
      <c r="LO14" s="939"/>
      <c r="LP14" s="939"/>
      <c r="LQ14" s="939"/>
      <c r="LR14" s="939"/>
      <c r="LS14" s="939"/>
      <c r="LT14" s="939"/>
      <c r="LU14" s="939"/>
      <c r="LV14" s="939"/>
      <c r="LW14" s="939"/>
      <c r="LX14" s="939"/>
      <c r="LY14" s="939"/>
      <c r="LZ14" s="939"/>
      <c r="MA14" s="939"/>
      <c r="MB14" s="956"/>
      <c r="MC14" s="956"/>
      <c r="MD14" s="956"/>
      <c r="ME14" s="956"/>
      <c r="MF14" s="939"/>
      <c r="MG14" s="939"/>
      <c r="MH14" s="956"/>
      <c r="MI14" s="956"/>
      <c r="MJ14" s="956"/>
      <c r="MK14" s="956"/>
      <c r="ML14" s="956"/>
      <c r="MM14" s="956"/>
      <c r="MN14" s="956"/>
      <c r="MO14" s="956"/>
      <c r="MP14" s="956"/>
      <c r="MQ14" s="956"/>
      <c r="MR14" s="956"/>
      <c r="MS14" s="956"/>
      <c r="MT14" s="956"/>
      <c r="MU14" s="956"/>
      <c r="MV14" s="939"/>
      <c r="MW14" s="939"/>
      <c r="MX14" s="956"/>
      <c r="MY14" s="956"/>
      <c r="MZ14" s="956"/>
      <c r="NA14" s="956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63"/>
      <c r="GB15" s="393"/>
      <c r="GC15" s="394"/>
      <c r="GD15" s="309"/>
      <c r="GE15" s="311"/>
      <c r="GF15" s="463"/>
      <c r="GG15" s="393"/>
      <c r="GH15" s="394"/>
      <c r="GI15" s="309"/>
      <c r="GJ15" s="311"/>
      <c r="GK15" s="463" t="s">
        <v>139</v>
      </c>
      <c r="GL15" s="393"/>
      <c r="GM15" s="394"/>
      <c r="GN15" s="518"/>
      <c r="GO15" s="519"/>
      <c r="GP15" s="520"/>
      <c r="GQ15" s="521"/>
      <c r="GR15" s="522"/>
      <c r="GS15" s="518"/>
      <c r="GT15" s="519"/>
      <c r="GU15" s="523"/>
      <c r="GV15" s="521"/>
      <c r="GW15" s="522"/>
      <c r="GX15" s="524"/>
      <c r="GY15" s="519"/>
      <c r="GZ15" s="520"/>
      <c r="HA15" s="521"/>
      <c r="HB15" s="522"/>
      <c r="HC15" s="518"/>
      <c r="HD15" s="519"/>
      <c r="HE15" s="523"/>
      <c r="HF15" s="521"/>
      <c r="HG15" s="522"/>
      <c r="HH15" s="524"/>
      <c r="HI15" s="519"/>
      <c r="HJ15" s="520"/>
      <c r="HK15" s="521"/>
      <c r="HL15" s="522"/>
      <c r="HM15" s="524"/>
      <c r="HN15" s="519"/>
      <c r="HO15" s="523"/>
      <c r="HP15" s="521"/>
      <c r="HQ15" s="522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82"/>
      <c r="IQ15" s="93"/>
      <c r="IR15" s="54"/>
      <c r="IS15" s="270" t="s">
        <v>321</v>
      </c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109"/>
      <c r="JF15" s="467"/>
      <c r="JG15" s="473"/>
      <c r="JH15" s="270"/>
      <c r="JI15" s="271"/>
      <c r="JJ15" s="582"/>
      <c r="JK15" s="93"/>
      <c r="JL15" s="54"/>
      <c r="JM15" s="270"/>
      <c r="JN15" s="271"/>
      <c r="JO15" s="109"/>
      <c r="JP15" s="381"/>
      <c r="JQ15" s="23"/>
      <c r="JR15" s="945">
        <f t="shared" ref="JR15" si="35">COUNTIF($A15:$JJ18,"=CSB13")</f>
        <v>2</v>
      </c>
      <c r="JS15" s="945">
        <f t="shared" ref="JS15" si="36">COUNTIF($A15:$JJ18,"=CSB16")</f>
        <v>0</v>
      </c>
      <c r="JT15" s="945">
        <f t="shared" ref="JT15" si="37">COUNTIF($A15:$JJ18,"=CSB24")</f>
        <v>1</v>
      </c>
      <c r="JU15" s="945">
        <f t="shared" ref="JU15" si="38">COUNTIF($A15:$JJ18,"=CSB25")</f>
        <v>0</v>
      </c>
      <c r="JV15" s="945">
        <f t="shared" ref="JV15" si="39">COUNTIF($A15:$JJ18,"=CSB3")</f>
        <v>1</v>
      </c>
      <c r="JW15" s="945">
        <f t="shared" ref="JW15" si="40">COUNTIF($A15:$JJ18,"=CSB4")</f>
        <v>1</v>
      </c>
      <c r="JX15" s="945">
        <f t="shared" ref="JX15" si="41">COUNTIF($A15:$JJ18,"=CSB5")</f>
        <v>1</v>
      </c>
      <c r="JY15" s="945">
        <f t="shared" ref="JY15" si="42">COUNTIF($A15:$JJ18,"=CSB28")</f>
        <v>1</v>
      </c>
      <c r="JZ15" s="945">
        <f t="shared" ref="JZ15" si="43">COUNTIF($A15:$JJ18,"B1")</f>
        <v>1</v>
      </c>
      <c r="KA15" s="945">
        <f t="shared" ref="KA15" si="44">COUNTIF($A15:$JJ18,"B2")</f>
        <v>2</v>
      </c>
      <c r="KB15" s="942">
        <f t="shared" ref="KB15" si="45">COUNTIF($A15:$JJ18,"B4")</f>
        <v>1</v>
      </c>
      <c r="KC15" s="942">
        <f t="shared" ref="KC15" si="46">COUNTIF($A15:$JJ18,"11")</f>
        <v>1</v>
      </c>
      <c r="KD15" s="942">
        <f t="shared" ref="KD15" si="47">COUNTIF($A15:$JJ18,"13")</f>
        <v>1</v>
      </c>
      <c r="KE15" s="942">
        <f t="shared" ref="KE15" si="48">COUNTIF($A15:$JJ18,"=14")</f>
        <v>1</v>
      </c>
      <c r="KF15" s="942">
        <f t="shared" ref="KF15" si="49">COUNTIF($A15:$JJ18,"=16")</f>
        <v>1</v>
      </c>
      <c r="KG15" s="945">
        <f t="shared" ref="KG15" si="50">COUNTIF($A15:$JJ18,"=22")</f>
        <v>0</v>
      </c>
      <c r="KH15" s="945">
        <f t="shared" ref="KH15" si="51">COUNTIF($A15:$JJ18,"=23")</f>
        <v>7</v>
      </c>
      <c r="KI15" s="945">
        <f t="shared" ref="KI15" si="52">COUNTIF($A15:$JJ18,"=24")</f>
        <v>1</v>
      </c>
      <c r="KJ15" s="942">
        <f t="shared" ref="KJ15" si="53">COUNTIF($A15:$JJ18,"=25")</f>
        <v>1</v>
      </c>
      <c r="KK15" s="948">
        <f t="shared" ref="KK15" si="54">COUNTIF($A15:$JJ18,"=26")</f>
        <v>0</v>
      </c>
      <c r="KL15" s="945">
        <f t="shared" ref="KL15" si="55">COUNTIF($A15:$JJ18,"=31")</f>
        <v>0</v>
      </c>
      <c r="KM15" s="945">
        <f t="shared" ref="KM15" si="56">COUNTIF($A15:$JJ18,"=32")</f>
        <v>1</v>
      </c>
      <c r="KN15" s="942">
        <f t="shared" ref="KN15" si="57">COUNTIF($A15:$JJ18,"=34")</f>
        <v>1</v>
      </c>
      <c r="KO15" s="942">
        <f t="shared" ref="KO15" si="58">COUNTIF($A15:$JJ18,"=35")</f>
        <v>1</v>
      </c>
      <c r="KP15" s="942">
        <f t="shared" ref="KP15" si="59">COUNTIF($A15:$JJ18,"=36")</f>
        <v>1</v>
      </c>
      <c r="KQ15" s="966">
        <f>COUNTIF($A15:$KP18,"=34")</f>
        <v>1</v>
      </c>
      <c r="KR15" s="69"/>
      <c r="KS15" s="951" t="str">
        <f>IF(COUNTIF($A15:$JJ18,"=41")&gt;0,"X"," ")</f>
        <v xml:space="preserve"> </v>
      </c>
      <c r="KT15" s="968" t="str">
        <f>IF(COUNTIF($A15:$JJ18,"=42")&gt;0,"X"," ")</f>
        <v xml:space="preserve"> </v>
      </c>
      <c r="KU15" s="951" t="str">
        <f>IF(COUNTIF($A15:$JJ18,"=40")&gt;0,"X"," ")</f>
        <v xml:space="preserve"> </v>
      </c>
      <c r="KV15" s="951" t="str">
        <f>IF(COUNTIF($A15:$JJ18,"=11")&gt;0,"X"," ")</f>
        <v>X</v>
      </c>
      <c r="KW15" s="951" t="str">
        <f>IF(COUNTIF($A15:$JJ18,"=13")&gt;0,"X"," ")</f>
        <v>X</v>
      </c>
      <c r="KX15" s="951" t="str">
        <f>IF(COUNTIF($A15:$JJ18,"=19")&gt;0,"X"," ")</f>
        <v xml:space="preserve"> </v>
      </c>
      <c r="KY15" s="951" t="str">
        <f>IF(COUNTIF($A15:$JJ18,"=14")&gt;0,"X"," ")</f>
        <v>X</v>
      </c>
      <c r="KZ15" s="951" t="str">
        <f>IF(COUNTIF($A15:$JJ18,"=23")&gt;0,"X"," ")</f>
        <v>X</v>
      </c>
      <c r="LA15" s="951" t="str">
        <f>IF(COUNTIF($A15:$JJ18,"=24")&gt;0,"X"," ")</f>
        <v>X</v>
      </c>
      <c r="LB15" s="951" t="str">
        <f>IF(COUNTIF($A15:$JJ18,"=25")&gt;0,"X"," ")</f>
        <v>X</v>
      </c>
      <c r="LC15" s="951" t="str">
        <f>IF(COUNTIF($A15:$JJ18,"=26")&gt;0,"X"," ")</f>
        <v xml:space="preserve"> </v>
      </c>
      <c r="LD15" s="951" t="str">
        <f>IF(COUNTIF($A15:$JJ18,"=29")&gt;0,"X"," ")</f>
        <v xml:space="preserve"> </v>
      </c>
      <c r="LE15" s="951" t="str">
        <f>IF(COUNTIF($A15:$JJ18,"=30")&gt;0,"X"," ")</f>
        <v xml:space="preserve"> </v>
      </c>
      <c r="LF15" s="951" t="str">
        <f>IF(COUNTIF($A15:$JJ18,"=31")&gt;0,"X"," ")</f>
        <v xml:space="preserve"> </v>
      </c>
      <c r="LG15" s="951" t="str">
        <f>IF(COUNTIF($A15:$JJ18,"=32")&gt;0,"X"," ")</f>
        <v>X</v>
      </c>
      <c r="LH15" s="951" t="str">
        <f>IF(COUNTIF($A15:$JJ18,"=33")&gt;0,"X"," ")</f>
        <v xml:space="preserve"> </v>
      </c>
      <c r="LI15" s="957" t="str">
        <f>IF(COUNTIF($A15:$JJ18,"=34")&gt;0,"X"," ")</f>
        <v>X</v>
      </c>
      <c r="LJ15" s="58"/>
      <c r="LK15" s="48"/>
      <c r="LL15" s="937" t="str">
        <f>IF(COUNTIF($A15:$JJ18,"=H.Prus")&gt;0,"Z"," ")</f>
        <v xml:space="preserve"> </v>
      </c>
      <c r="LM15" s="956" t="str">
        <f t="shared" ref="LM15" si="60">IF(COUNTIF($A15:$JJ18,"=Sz.Zieliński")&gt;0,"Z"," ")</f>
        <v xml:space="preserve"> </v>
      </c>
      <c r="LN15" s="937" t="str">
        <f>IF(COUNTIF($A15:$JJ18,"=M.Marcinkiewicz")&gt;0,"Z"," ")</f>
        <v>Z</v>
      </c>
      <c r="LO15" s="937" t="str">
        <f>IF(COUNTIF($A15:$JJ18,"=K.Cis")&gt;0,"Z"," ")</f>
        <v>Z</v>
      </c>
      <c r="LP15" s="937" t="str">
        <f t="shared" ref="LP15" si="61">IF(COUNTIF($A15:$JJ18,"=D.Lechtańska")&gt;0,"Z"," ")</f>
        <v xml:space="preserve"> </v>
      </c>
      <c r="LQ15" s="937" t="str">
        <f>IF(COUNTIF($A15:$JJ18,"=K.Choroszko")&gt;0,"Z"," ")</f>
        <v>Z</v>
      </c>
      <c r="LR15" s="937" t="str">
        <f>IF(COUNTIF($A15:$JJ18,"=Z.Niewiadomski")&gt;0,"Z"," ")</f>
        <v xml:space="preserve"> </v>
      </c>
      <c r="LS15" s="937" t="str">
        <f>IF(COUNTIF($A15:$JJ18,"=Z.Niewiadomski")&gt;0,"Z"," ")</f>
        <v xml:space="preserve"> </v>
      </c>
      <c r="LT15" s="937" t="str">
        <f>IF(COUNTIF($A15:$JJ18,"=Z.Niewiadomski")&gt;0,"Z"," ")</f>
        <v xml:space="preserve"> </v>
      </c>
      <c r="LU15" s="937" t="str">
        <f>IF(COUNTIF($A15:$JJ18,"=Z.Niewiadomski")&gt;0,"Z"," ")</f>
        <v xml:space="preserve"> </v>
      </c>
      <c r="LV15" s="937" t="str">
        <f>IF(COUNTIF($A15:$JJ18,"=Z.Niewiadomski")&gt;0,"Z"," ")</f>
        <v xml:space="preserve"> </v>
      </c>
      <c r="LW15" s="937" t="str">
        <f>IF(COUNTIF($A15:$JJ18,"=A.Miściur-Kaszyńska")&gt;0,"Z"," ")</f>
        <v xml:space="preserve"> </v>
      </c>
      <c r="LX15" s="937" t="str">
        <f t="shared" ref="LX15" si="62">IF(COUNTIF($A15:$JJ18,"=K.Janowicz")&gt;0,"Z"," ")</f>
        <v xml:space="preserve"> </v>
      </c>
      <c r="LY15" s="937" t="str">
        <f>IF(COUNTIF($A15:$JJ18,"=K.Kiejdo")&gt;0,"Z"," ")</f>
        <v>Z</v>
      </c>
      <c r="LZ15" s="937" t="str">
        <f>IF(COUNTIF($A15:$JJ18,"=M.Kieżun")&gt;0,"Z"," ")</f>
        <v>Z</v>
      </c>
      <c r="MA15" s="937" t="str">
        <f>IF(COUNTIF($A15:$JJ18,"=I.Kasprzyk")&gt;0,"Z"," ")</f>
        <v xml:space="preserve"> </v>
      </c>
      <c r="MB15" s="956" t="str">
        <f>IF(COUNTIF($A15:$JJ18,"=M.Choroszko")&gt;0,"Z"," ")</f>
        <v>Z</v>
      </c>
      <c r="MC15" s="956" t="str">
        <f>IF(COUNTIF($A15:$JJ18,"=M.Grzyb")&gt;0,"Z"," ")</f>
        <v>Z</v>
      </c>
      <c r="MD15" s="956" t="str">
        <f>IF(COUNTIF($A15:$JJ18,"=A.Muż")&gt;0,"Z"," ")</f>
        <v xml:space="preserve"> </v>
      </c>
      <c r="ME15" s="956" t="str">
        <f>IF(COUNTIF($A15:$JJ18,"=E.Kicka")&gt;0,"Z"," ")</f>
        <v>Z</v>
      </c>
      <c r="MF15" s="937" t="str">
        <f t="shared" ref="MF15" si="63">IF(COUNTIF($A15:$JJ18,"=P.Lisatowicz")&gt;0,"Z"," ")</f>
        <v xml:space="preserve"> </v>
      </c>
      <c r="MG15" s="937" t="str">
        <f>IF(COUNTIF($A15:$JJ18,"=M.Szonert")&gt;0,"Z"," ")</f>
        <v>Z</v>
      </c>
      <c r="MH15" s="956" t="str">
        <f>IF(COUNTIF($A15:$JJ18,"=E.Ciarciński")&gt;0,"Z"," ")</f>
        <v xml:space="preserve"> </v>
      </c>
      <c r="MI15" s="956" t="str">
        <f>IF(COUNTIF($A15:$JJ18,"=M.Czajka")&gt;0,"Z"," ")</f>
        <v>Z</v>
      </c>
      <c r="MJ15" s="956" t="str">
        <f t="shared" ref="MJ15" si="64">IF(COUNTIF($A15:$JJ18,"=W.Kopacki")&gt;0,"Z"," ")</f>
        <v xml:space="preserve"> </v>
      </c>
      <c r="MK15" s="956" t="str">
        <f>IF(COUNTIF($A15:$JJ18,"=A.Naszlin")&gt;0,"Z"," ")</f>
        <v xml:space="preserve"> </v>
      </c>
      <c r="ML15" s="956" t="str">
        <f>IF(COUNTIF($A15:$JJ18,"=A.Tychek")&gt;0,"Z"," ")</f>
        <v xml:space="preserve"> </v>
      </c>
      <c r="MM15" s="956" t="str">
        <f>IF(COUNTIF($A15:$JJ18,"=R.Sokulski")&gt;0,"Z"," ")</f>
        <v>Z</v>
      </c>
      <c r="MN15" s="956" t="str">
        <f>IF(COUNTIF($A15:$JJ18,"=S.Piotrowska")&gt;0,"Z"," ")</f>
        <v xml:space="preserve"> </v>
      </c>
      <c r="MO15" s="956" t="str">
        <f>IF(COUNTIF($A15:$JJ18,"=J.Gregorczuk")&gt;0,"Z"," ")</f>
        <v xml:space="preserve"> </v>
      </c>
      <c r="MP15" s="956" t="str">
        <f t="shared" ref="MP15" si="65">IF(COUNTIF($A15:$JJ18,"=A.Wyrwicka")&gt;0,"Z"," ")</f>
        <v>Z</v>
      </c>
      <c r="MQ15" s="956" t="str">
        <f t="shared" ref="MQ15" si="66">IF(COUNTIF($A15:$JJ18,"=K.Kopacki")&gt;0,"Z"," ")</f>
        <v xml:space="preserve"> </v>
      </c>
      <c r="MR15" s="956" t="str">
        <f>IF(COUNTIF($A15:$JJ18,"=R.Przęczek")&gt;0,"Z"," ")</f>
        <v xml:space="preserve"> </v>
      </c>
      <c r="MS15" s="956" t="str">
        <f>IF(COUNTIF($A15:$JJ18,"=D.Ławecka-Bednarska")&gt;0,"Z"," ")</f>
        <v xml:space="preserve"> </v>
      </c>
      <c r="MT15" s="956" t="str">
        <f t="shared" ref="MT15" si="67">IF(COUNTIF($A15:$JJ18,"=A.Sadolewski")&gt;0,"Z"," ")</f>
        <v xml:space="preserve"> </v>
      </c>
      <c r="MU15" s="956" t="str">
        <f>IF(COUNTIF($A15:$JJ18,"=M.Lipiński")&gt;0,"Z"," ")</f>
        <v>Z</v>
      </c>
      <c r="MV15" s="937" t="str">
        <f t="shared" ref="MV15" si="68">IF(COUNTIF($A15:$JJ18,"=E.Leśnikowska")&gt;0,"Z"," ")</f>
        <v xml:space="preserve"> </v>
      </c>
      <c r="MW15" s="937" t="str">
        <f>IF(COUNTIF($A15:$JJ18,"=N.Liakh")&gt;0,"Z"," ")</f>
        <v xml:space="preserve"> </v>
      </c>
      <c r="MX15" s="956" t="str">
        <f>IF(COUNTIF($A15:$JJ18,"=J.Lubkiewicz")&gt;0,"Z"," ")</f>
        <v xml:space="preserve"> </v>
      </c>
      <c r="MY15" s="956" t="str">
        <f t="shared" ref="MY15" si="69">IF(COUNTIF($A15:$JJ18,"=K.Kaczmarczyk")&gt;0,"Z"," ")</f>
        <v>Z</v>
      </c>
      <c r="MZ15" s="956" t="str">
        <f>IF(COUNTIF($A15:$JJ18,"=H.Libuda")&gt;0,"Z"," ")</f>
        <v xml:space="preserve"> </v>
      </c>
      <c r="NA15" s="956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165</v>
      </c>
      <c r="I16" s="282" t="s">
        <v>168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169</v>
      </c>
      <c r="X16" s="282" t="s">
        <v>46</v>
      </c>
      <c r="Y16" s="110" t="s">
        <v>173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179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181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183</v>
      </c>
      <c r="CA16" s="260" t="s">
        <v>29</v>
      </c>
      <c r="CB16" s="234" t="s">
        <v>194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134</v>
      </c>
      <c r="CQ16" s="110" t="s">
        <v>301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193</v>
      </c>
      <c r="EJ16" s="252" t="s">
        <v>303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198</v>
      </c>
      <c r="EY16" s="397" t="s">
        <v>228</v>
      </c>
      <c r="EZ16" s="313" t="s">
        <v>9</v>
      </c>
      <c r="FA16" s="314" t="s">
        <v>10</v>
      </c>
      <c r="FB16" s="395" t="s">
        <v>178</v>
      </c>
      <c r="FC16" s="396" t="s">
        <v>145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194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 t="s">
        <v>177</v>
      </c>
      <c r="FR16" s="396" t="s">
        <v>33</v>
      </c>
      <c r="FS16" s="397" t="s">
        <v>300</v>
      </c>
      <c r="FT16" s="313" t="s">
        <v>9</v>
      </c>
      <c r="FU16" s="314" t="s">
        <v>10</v>
      </c>
      <c r="FV16" s="395" t="s">
        <v>177</v>
      </c>
      <c r="FW16" s="396" t="s">
        <v>33</v>
      </c>
      <c r="FX16" s="397" t="s">
        <v>300</v>
      </c>
      <c r="FY16" s="313" t="s">
        <v>9</v>
      </c>
      <c r="FZ16" s="314" t="s">
        <v>10</v>
      </c>
      <c r="GA16" s="464" t="s">
        <v>94</v>
      </c>
      <c r="GB16" s="466" t="s">
        <v>138</v>
      </c>
      <c r="GC16" s="581" t="s">
        <v>227</v>
      </c>
      <c r="GD16" s="313" t="s">
        <v>9</v>
      </c>
      <c r="GE16" s="314" t="s">
        <v>10</v>
      </c>
      <c r="GF16" s="464" t="s">
        <v>94</v>
      </c>
      <c r="GG16" s="396" t="s">
        <v>222</v>
      </c>
      <c r="GH16" s="397">
        <v>35</v>
      </c>
      <c r="GI16" s="313" t="s">
        <v>9</v>
      </c>
      <c r="GJ16" s="314" t="s">
        <v>10</v>
      </c>
      <c r="GK16" s="464" t="s">
        <v>140</v>
      </c>
      <c r="GL16" s="396" t="s">
        <v>98</v>
      </c>
      <c r="GM16" s="397" t="s">
        <v>226</v>
      </c>
      <c r="GN16" s="526" t="s">
        <v>9</v>
      </c>
      <c r="GO16" s="527" t="s">
        <v>10</v>
      </c>
      <c r="GP16" s="528" t="s">
        <v>143</v>
      </c>
      <c r="GQ16" s="529" t="s">
        <v>77</v>
      </c>
      <c r="GR16" s="530">
        <v>23</v>
      </c>
      <c r="GS16" s="526" t="s">
        <v>9</v>
      </c>
      <c r="GT16" s="527" t="s">
        <v>10</v>
      </c>
      <c r="GU16" s="531" t="s">
        <v>143</v>
      </c>
      <c r="GV16" s="529" t="s">
        <v>77</v>
      </c>
      <c r="GW16" s="530">
        <v>23</v>
      </c>
      <c r="GX16" s="532" t="s">
        <v>9</v>
      </c>
      <c r="GY16" s="533" t="s">
        <v>10</v>
      </c>
      <c r="GZ16" s="528" t="s">
        <v>143</v>
      </c>
      <c r="HA16" s="529" t="s">
        <v>77</v>
      </c>
      <c r="HB16" s="530">
        <v>23</v>
      </c>
      <c r="HC16" s="526" t="s">
        <v>9</v>
      </c>
      <c r="HD16" s="527" t="s">
        <v>10</v>
      </c>
      <c r="HE16" s="531" t="s">
        <v>143</v>
      </c>
      <c r="HF16" s="529" t="s">
        <v>77</v>
      </c>
      <c r="HG16" s="530">
        <v>23</v>
      </c>
      <c r="HH16" s="532" t="s">
        <v>9</v>
      </c>
      <c r="HI16" s="533" t="s">
        <v>10</v>
      </c>
      <c r="HJ16" s="528" t="s">
        <v>143</v>
      </c>
      <c r="HK16" s="529" t="s">
        <v>77</v>
      </c>
      <c r="HL16" s="530">
        <v>23</v>
      </c>
      <c r="HM16" s="532" t="s">
        <v>9</v>
      </c>
      <c r="HN16" s="533" t="s">
        <v>10</v>
      </c>
      <c r="HO16" s="531" t="s">
        <v>143</v>
      </c>
      <c r="HP16" s="529" t="s">
        <v>77</v>
      </c>
      <c r="HQ16" s="530">
        <v>23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143</v>
      </c>
      <c r="IJ16" s="359" t="s">
        <v>77</v>
      </c>
      <c r="IK16" s="360">
        <v>23</v>
      </c>
      <c r="IL16" s="94" t="s">
        <v>9</v>
      </c>
      <c r="IM16" s="33" t="s">
        <v>10</v>
      </c>
      <c r="IN16" s="272" t="s">
        <v>144</v>
      </c>
      <c r="IO16" s="269" t="s">
        <v>25</v>
      </c>
      <c r="IP16" s="583">
        <v>34</v>
      </c>
      <c r="IQ16" s="94" t="s">
        <v>9</v>
      </c>
      <c r="IR16" s="33" t="s">
        <v>10</v>
      </c>
      <c r="IS16" s="272" t="s">
        <v>230</v>
      </c>
      <c r="IT16" s="269" t="s">
        <v>231</v>
      </c>
      <c r="IU16" s="409">
        <v>32</v>
      </c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99</v>
      </c>
      <c r="JD16" s="269" t="s">
        <v>49</v>
      </c>
      <c r="JE16" s="110">
        <v>24</v>
      </c>
      <c r="JF16" s="469" t="s">
        <v>9</v>
      </c>
      <c r="JG16" s="470" t="s">
        <v>10</v>
      </c>
      <c r="JH16" s="272" t="s">
        <v>229</v>
      </c>
      <c r="JI16" s="269" t="s">
        <v>59</v>
      </c>
      <c r="JJ16" s="583">
        <v>36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46"/>
      <c r="JS16" s="946"/>
      <c r="JT16" s="946"/>
      <c r="JU16" s="946"/>
      <c r="JV16" s="946"/>
      <c r="JW16" s="946"/>
      <c r="JX16" s="946"/>
      <c r="JY16" s="946"/>
      <c r="JZ16" s="946"/>
      <c r="KA16" s="946"/>
      <c r="KB16" s="943"/>
      <c r="KC16" s="943"/>
      <c r="KD16" s="943"/>
      <c r="KE16" s="943"/>
      <c r="KF16" s="943"/>
      <c r="KG16" s="946"/>
      <c r="KH16" s="946"/>
      <c r="KI16" s="946"/>
      <c r="KJ16" s="943"/>
      <c r="KK16" s="949"/>
      <c r="KL16" s="946"/>
      <c r="KM16" s="946"/>
      <c r="KN16" s="943"/>
      <c r="KO16" s="943"/>
      <c r="KP16" s="943"/>
      <c r="KQ16" s="966"/>
      <c r="KR16" s="70" t="s">
        <v>9</v>
      </c>
      <c r="KS16" s="952"/>
      <c r="KT16" s="969"/>
      <c r="KU16" s="952"/>
      <c r="KV16" s="952"/>
      <c r="KW16" s="952"/>
      <c r="KX16" s="952"/>
      <c r="KY16" s="952"/>
      <c r="KZ16" s="952"/>
      <c r="LA16" s="952"/>
      <c r="LB16" s="952"/>
      <c r="LC16" s="952"/>
      <c r="LD16" s="952"/>
      <c r="LE16" s="952"/>
      <c r="LF16" s="952"/>
      <c r="LG16" s="952"/>
      <c r="LH16" s="952"/>
      <c r="LI16" s="958"/>
      <c r="LJ16" s="59"/>
      <c r="LK16" s="49" t="s">
        <v>9</v>
      </c>
      <c r="LL16" s="938"/>
      <c r="LM16" s="956"/>
      <c r="LN16" s="938"/>
      <c r="LO16" s="938"/>
      <c r="LP16" s="938"/>
      <c r="LQ16" s="938"/>
      <c r="LR16" s="938"/>
      <c r="LS16" s="938"/>
      <c r="LT16" s="938"/>
      <c r="LU16" s="938"/>
      <c r="LV16" s="938"/>
      <c r="LW16" s="938"/>
      <c r="LX16" s="938"/>
      <c r="LY16" s="938"/>
      <c r="LZ16" s="938"/>
      <c r="MA16" s="938"/>
      <c r="MB16" s="956"/>
      <c r="MC16" s="956"/>
      <c r="MD16" s="956"/>
      <c r="ME16" s="956"/>
      <c r="MF16" s="938"/>
      <c r="MG16" s="938"/>
      <c r="MH16" s="956"/>
      <c r="MI16" s="956"/>
      <c r="MJ16" s="956"/>
      <c r="MK16" s="956"/>
      <c r="ML16" s="956"/>
      <c r="MM16" s="956"/>
      <c r="MN16" s="956"/>
      <c r="MO16" s="956"/>
      <c r="MP16" s="956"/>
      <c r="MQ16" s="956"/>
      <c r="MR16" s="956"/>
      <c r="MS16" s="956"/>
      <c r="MT16" s="956"/>
      <c r="MU16" s="956"/>
      <c r="MV16" s="938"/>
      <c r="MW16" s="938"/>
      <c r="MX16" s="956"/>
      <c r="MY16" s="956"/>
      <c r="MZ16" s="956"/>
      <c r="NA16" s="956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170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180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182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190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197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220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64" t="s">
        <v>223</v>
      </c>
      <c r="GB17" s="398"/>
      <c r="GC17" s="397"/>
      <c r="GD17" s="313"/>
      <c r="GE17" s="314"/>
      <c r="GF17" s="464" t="s">
        <v>221</v>
      </c>
      <c r="GG17" s="398"/>
      <c r="GH17" s="397"/>
      <c r="GI17" s="313"/>
      <c r="GJ17" s="314"/>
      <c r="GK17" s="464" t="s">
        <v>141</v>
      </c>
      <c r="GL17" s="398"/>
      <c r="GM17" s="397"/>
      <c r="GN17" s="526"/>
      <c r="GO17" s="527"/>
      <c r="GP17" s="528"/>
      <c r="GQ17" s="534"/>
      <c r="GR17" s="530"/>
      <c r="GS17" s="526"/>
      <c r="GT17" s="527"/>
      <c r="GU17" s="531"/>
      <c r="GV17" s="534"/>
      <c r="GW17" s="530"/>
      <c r="GX17" s="532"/>
      <c r="GY17" s="533"/>
      <c r="GZ17" s="528"/>
      <c r="HA17" s="534"/>
      <c r="HB17" s="530"/>
      <c r="HC17" s="526"/>
      <c r="HD17" s="527"/>
      <c r="HE17" s="531"/>
      <c r="HF17" s="534"/>
      <c r="HG17" s="530"/>
      <c r="HH17" s="532"/>
      <c r="HI17" s="533"/>
      <c r="HJ17" s="528"/>
      <c r="HK17" s="534"/>
      <c r="HL17" s="530"/>
      <c r="HM17" s="532"/>
      <c r="HN17" s="533"/>
      <c r="HO17" s="531"/>
      <c r="HP17" s="534"/>
      <c r="HQ17" s="530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83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110"/>
      <c r="JF17" s="469"/>
      <c r="JG17" s="470"/>
      <c r="JH17" s="272"/>
      <c r="JI17" s="269"/>
      <c r="JJ17" s="583"/>
      <c r="JK17" s="94"/>
      <c r="JL17" s="33"/>
      <c r="JM17" s="272"/>
      <c r="JN17" s="269"/>
      <c r="JO17" s="110"/>
      <c r="JP17" s="381"/>
      <c r="JQ17" s="24"/>
      <c r="JR17" s="946"/>
      <c r="JS17" s="946"/>
      <c r="JT17" s="946"/>
      <c r="JU17" s="946"/>
      <c r="JV17" s="946"/>
      <c r="JW17" s="946"/>
      <c r="JX17" s="946"/>
      <c r="JY17" s="946"/>
      <c r="JZ17" s="946"/>
      <c r="KA17" s="946"/>
      <c r="KB17" s="943"/>
      <c r="KC17" s="943"/>
      <c r="KD17" s="943"/>
      <c r="KE17" s="943"/>
      <c r="KF17" s="943"/>
      <c r="KG17" s="946"/>
      <c r="KH17" s="946"/>
      <c r="KI17" s="946"/>
      <c r="KJ17" s="943"/>
      <c r="KK17" s="949"/>
      <c r="KL17" s="946"/>
      <c r="KM17" s="946"/>
      <c r="KN17" s="943"/>
      <c r="KO17" s="943"/>
      <c r="KP17" s="943"/>
      <c r="KQ17" s="966"/>
      <c r="KR17" s="70"/>
      <c r="KS17" s="952"/>
      <c r="KT17" s="969"/>
      <c r="KU17" s="952"/>
      <c r="KV17" s="952"/>
      <c r="KW17" s="952"/>
      <c r="KX17" s="952"/>
      <c r="KY17" s="952"/>
      <c r="KZ17" s="952"/>
      <c r="LA17" s="952"/>
      <c r="LB17" s="952"/>
      <c r="LC17" s="952"/>
      <c r="LD17" s="952"/>
      <c r="LE17" s="952"/>
      <c r="LF17" s="952"/>
      <c r="LG17" s="952"/>
      <c r="LH17" s="952"/>
      <c r="LI17" s="958"/>
      <c r="LJ17" s="59"/>
      <c r="LK17" s="49"/>
      <c r="LL17" s="938"/>
      <c r="LM17" s="956"/>
      <c r="LN17" s="938"/>
      <c r="LO17" s="938"/>
      <c r="LP17" s="938"/>
      <c r="LQ17" s="938"/>
      <c r="LR17" s="938"/>
      <c r="LS17" s="938"/>
      <c r="LT17" s="938"/>
      <c r="LU17" s="938"/>
      <c r="LV17" s="938"/>
      <c r="LW17" s="938"/>
      <c r="LX17" s="938"/>
      <c r="LY17" s="938"/>
      <c r="LZ17" s="938"/>
      <c r="MA17" s="938"/>
      <c r="MB17" s="956"/>
      <c r="MC17" s="956"/>
      <c r="MD17" s="956"/>
      <c r="ME17" s="956"/>
      <c r="MF17" s="938"/>
      <c r="MG17" s="938"/>
      <c r="MH17" s="956"/>
      <c r="MI17" s="956"/>
      <c r="MJ17" s="956"/>
      <c r="MK17" s="956"/>
      <c r="ML17" s="956"/>
      <c r="MM17" s="956"/>
      <c r="MN17" s="956"/>
      <c r="MO17" s="956"/>
      <c r="MP17" s="956"/>
      <c r="MQ17" s="956"/>
      <c r="MR17" s="956"/>
      <c r="MS17" s="956"/>
      <c r="MT17" s="956"/>
      <c r="MU17" s="956"/>
      <c r="MV17" s="938"/>
      <c r="MW17" s="938"/>
      <c r="MX17" s="956"/>
      <c r="MY17" s="956"/>
      <c r="MZ17" s="956"/>
      <c r="NA17" s="956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184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133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5"/>
      <c r="GB18" s="400"/>
      <c r="GC18" s="401"/>
      <c r="GD18" s="316"/>
      <c r="GE18" s="319"/>
      <c r="GF18" s="465"/>
      <c r="GG18" s="400"/>
      <c r="GH18" s="401"/>
      <c r="GI18" s="316"/>
      <c r="GJ18" s="319"/>
      <c r="GK18" s="465"/>
      <c r="GL18" s="400"/>
      <c r="GM18" s="401"/>
      <c r="GN18" s="535"/>
      <c r="GO18" s="536"/>
      <c r="GP18" s="537"/>
      <c r="GQ18" s="538"/>
      <c r="GR18" s="539"/>
      <c r="GS18" s="535"/>
      <c r="GT18" s="536"/>
      <c r="GU18" s="540"/>
      <c r="GV18" s="538"/>
      <c r="GW18" s="539"/>
      <c r="GX18" s="541"/>
      <c r="GY18" s="542"/>
      <c r="GZ18" s="537"/>
      <c r="HA18" s="538"/>
      <c r="HB18" s="539"/>
      <c r="HC18" s="535"/>
      <c r="HD18" s="536"/>
      <c r="HE18" s="540"/>
      <c r="HF18" s="538"/>
      <c r="HG18" s="539"/>
      <c r="HH18" s="541"/>
      <c r="HI18" s="542"/>
      <c r="HJ18" s="537"/>
      <c r="HK18" s="538"/>
      <c r="HL18" s="539"/>
      <c r="HM18" s="541"/>
      <c r="HN18" s="542"/>
      <c r="HO18" s="540"/>
      <c r="HP18" s="538"/>
      <c r="HQ18" s="539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584"/>
      <c r="IO18" s="584"/>
      <c r="IP18" s="585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273"/>
      <c r="JD18" s="273"/>
      <c r="JE18" s="111"/>
      <c r="JF18" s="471"/>
      <c r="JG18" s="474"/>
      <c r="JH18" s="584"/>
      <c r="JI18" s="584"/>
      <c r="JJ18" s="585"/>
      <c r="JK18" s="92"/>
      <c r="JL18" s="34"/>
      <c r="JM18" s="273"/>
      <c r="JN18" s="273"/>
      <c r="JO18" s="111"/>
      <c r="JP18" s="381"/>
      <c r="JQ18" s="25"/>
      <c r="JR18" s="947"/>
      <c r="JS18" s="947"/>
      <c r="JT18" s="947"/>
      <c r="JU18" s="947"/>
      <c r="JV18" s="947"/>
      <c r="JW18" s="947"/>
      <c r="JX18" s="947"/>
      <c r="JY18" s="947"/>
      <c r="JZ18" s="947"/>
      <c r="KA18" s="947"/>
      <c r="KB18" s="944"/>
      <c r="KC18" s="944"/>
      <c r="KD18" s="944"/>
      <c r="KE18" s="944"/>
      <c r="KF18" s="944"/>
      <c r="KG18" s="947"/>
      <c r="KH18" s="947"/>
      <c r="KI18" s="947"/>
      <c r="KJ18" s="944"/>
      <c r="KK18" s="950"/>
      <c r="KL18" s="947"/>
      <c r="KM18" s="947"/>
      <c r="KN18" s="944"/>
      <c r="KO18" s="944"/>
      <c r="KP18" s="944"/>
      <c r="KQ18" s="966"/>
      <c r="KR18" s="71"/>
      <c r="KS18" s="953"/>
      <c r="KT18" s="970"/>
      <c r="KU18" s="953"/>
      <c r="KV18" s="953"/>
      <c r="KW18" s="953"/>
      <c r="KX18" s="953"/>
      <c r="KY18" s="953"/>
      <c r="KZ18" s="953"/>
      <c r="LA18" s="953"/>
      <c r="LB18" s="953"/>
      <c r="LC18" s="953"/>
      <c r="LD18" s="953"/>
      <c r="LE18" s="953"/>
      <c r="LF18" s="953"/>
      <c r="LG18" s="953"/>
      <c r="LH18" s="953"/>
      <c r="LI18" s="959"/>
      <c r="LJ18" s="60"/>
      <c r="LK18" s="50"/>
      <c r="LL18" s="939"/>
      <c r="LM18" s="956"/>
      <c r="LN18" s="939"/>
      <c r="LO18" s="939"/>
      <c r="LP18" s="939"/>
      <c r="LQ18" s="939"/>
      <c r="LR18" s="939"/>
      <c r="LS18" s="939"/>
      <c r="LT18" s="939"/>
      <c r="LU18" s="939"/>
      <c r="LV18" s="939"/>
      <c r="LW18" s="939"/>
      <c r="LX18" s="939"/>
      <c r="LY18" s="939"/>
      <c r="LZ18" s="939"/>
      <c r="MA18" s="939"/>
      <c r="MB18" s="956"/>
      <c r="MC18" s="956"/>
      <c r="MD18" s="956"/>
      <c r="ME18" s="956"/>
      <c r="MF18" s="939"/>
      <c r="MG18" s="939"/>
      <c r="MH18" s="956"/>
      <c r="MI18" s="956"/>
      <c r="MJ18" s="956"/>
      <c r="MK18" s="956"/>
      <c r="ML18" s="956"/>
      <c r="MM18" s="956"/>
      <c r="MN18" s="956"/>
      <c r="MO18" s="956"/>
      <c r="MP18" s="956"/>
      <c r="MQ18" s="956"/>
      <c r="MR18" s="956"/>
      <c r="MS18" s="956"/>
      <c r="MT18" s="956"/>
      <c r="MU18" s="956"/>
      <c r="MV18" s="939"/>
      <c r="MW18" s="939"/>
      <c r="MX18" s="956"/>
      <c r="MY18" s="956"/>
      <c r="MZ18" s="956"/>
      <c r="NA18" s="956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216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63"/>
      <c r="GB19" s="393"/>
      <c r="GC19" s="394"/>
      <c r="GD19" s="309"/>
      <c r="GE19" s="320"/>
      <c r="GF19" s="463"/>
      <c r="GG19" s="393"/>
      <c r="GH19" s="394"/>
      <c r="GI19" s="309"/>
      <c r="GJ19" s="320"/>
      <c r="GK19" s="463" t="s">
        <v>139</v>
      </c>
      <c r="GL19" s="393"/>
      <c r="GM19" s="394"/>
      <c r="GN19" s="518"/>
      <c r="GO19" s="543"/>
      <c r="GP19" s="520"/>
      <c r="GQ19" s="521"/>
      <c r="GR19" s="522"/>
      <c r="GS19" s="518"/>
      <c r="GT19" s="543"/>
      <c r="GU19" s="523"/>
      <c r="GV19" s="521"/>
      <c r="GW19" s="522"/>
      <c r="GX19" s="524"/>
      <c r="GY19" s="544"/>
      <c r="GZ19" s="520"/>
      <c r="HA19" s="521"/>
      <c r="HB19" s="522"/>
      <c r="HC19" s="518"/>
      <c r="HD19" s="543"/>
      <c r="HE19" s="523"/>
      <c r="HF19" s="521"/>
      <c r="HG19" s="522"/>
      <c r="HH19" s="524"/>
      <c r="HI19" s="544"/>
      <c r="HJ19" s="520"/>
      <c r="HK19" s="521"/>
      <c r="HL19" s="522"/>
      <c r="HM19" s="524"/>
      <c r="HN19" s="544"/>
      <c r="HO19" s="523"/>
      <c r="HP19" s="521"/>
      <c r="HQ19" s="522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82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109"/>
      <c r="JF19" s="467"/>
      <c r="JG19" s="475"/>
      <c r="JH19" s="270"/>
      <c r="JI19" s="271"/>
      <c r="JJ19" s="582"/>
      <c r="JK19" s="93"/>
      <c r="JL19" s="35"/>
      <c r="JM19" s="270"/>
      <c r="JN19" s="271"/>
      <c r="JO19" s="109"/>
      <c r="JP19" s="381"/>
      <c r="JQ19" s="23"/>
      <c r="JR19" s="945">
        <f t="shared" ref="JR19" si="70">COUNTIF($A19:$JJ22,"=CSB13")</f>
        <v>2</v>
      </c>
      <c r="JS19" s="945">
        <f t="shared" ref="JS19" si="71">COUNTIF($A19:$JJ22,"=CSB16")</f>
        <v>0</v>
      </c>
      <c r="JT19" s="945">
        <f t="shared" ref="JT19" si="72">COUNTIF($A19:$JJ22,"=CSB24")</f>
        <v>1</v>
      </c>
      <c r="JU19" s="945">
        <f t="shared" ref="JU19" si="73">COUNTIF($A19:$JJ22,"=CSB25")</f>
        <v>0</v>
      </c>
      <c r="JV19" s="945">
        <f t="shared" ref="JV19" si="74">COUNTIF($A19:$JJ22,"=CSB3")</f>
        <v>1</v>
      </c>
      <c r="JW19" s="945">
        <f t="shared" ref="JW19" si="75">COUNTIF($A19:$JJ22,"=CSB4")</f>
        <v>1</v>
      </c>
      <c r="JX19" s="945">
        <f t="shared" ref="JX19" si="76">COUNTIF($A19:$JJ22,"=CSB5")</f>
        <v>1</v>
      </c>
      <c r="JY19" s="945">
        <f t="shared" ref="JY19" si="77">COUNTIF($A19:$JJ22,"=CSB28")</f>
        <v>1</v>
      </c>
      <c r="JZ19" s="945">
        <f t="shared" ref="JZ19" si="78">COUNTIF($A19:$JJ22,"B1")</f>
        <v>1</v>
      </c>
      <c r="KA19" s="945">
        <f t="shared" ref="KA19" si="79">COUNTIF($A19:$JJ22,"B2")</f>
        <v>2</v>
      </c>
      <c r="KB19" s="942">
        <f t="shared" ref="KB19" si="80">COUNTIF($A19:$JJ22,"B4")</f>
        <v>1</v>
      </c>
      <c r="KC19" s="942">
        <f t="shared" ref="KC19" si="81">COUNTIF($A19:$JJ22,"11")</f>
        <v>1</v>
      </c>
      <c r="KD19" s="942">
        <f t="shared" ref="KD19" si="82">COUNTIF($A19:$JJ22,"13")</f>
        <v>1</v>
      </c>
      <c r="KE19" s="942">
        <f t="shared" ref="KE19" si="83">COUNTIF($A19:$JJ22,"=14")</f>
        <v>1</v>
      </c>
      <c r="KF19" s="942">
        <f t="shared" ref="KF19" si="84">COUNTIF($A19:$JJ22,"=16")</f>
        <v>1</v>
      </c>
      <c r="KG19" s="945">
        <f t="shared" ref="KG19" si="85">COUNTIF($A19:$JJ22,"=22")</f>
        <v>0</v>
      </c>
      <c r="KH19" s="945">
        <f t="shared" ref="KH19" si="86">COUNTIF($A19:$JJ22,"=23")</f>
        <v>7</v>
      </c>
      <c r="KI19" s="945">
        <f t="shared" ref="KI19" si="87">COUNTIF($A19:$JJ22,"=24")</f>
        <v>1</v>
      </c>
      <c r="KJ19" s="942">
        <f t="shared" ref="KJ19" si="88">COUNTIF($A19:$JJ22,"=25")</f>
        <v>1</v>
      </c>
      <c r="KK19" s="948">
        <f t="shared" ref="KK19" si="89">COUNTIF($A19:$JJ22,"=26")</f>
        <v>0</v>
      </c>
      <c r="KL19" s="945">
        <f t="shared" ref="KL19" si="90">COUNTIF($A19:$JJ22,"=31")</f>
        <v>0</v>
      </c>
      <c r="KM19" s="945">
        <f t="shared" ref="KM19" si="91">COUNTIF($A19:$JJ22,"=32")</f>
        <v>1</v>
      </c>
      <c r="KN19" s="942">
        <f t="shared" ref="KN19" si="92">COUNTIF($A19:$JJ22,"=34")</f>
        <v>1</v>
      </c>
      <c r="KO19" s="942">
        <f t="shared" ref="KO19" si="93">COUNTIF($A19:$JJ22,"=35")</f>
        <v>1</v>
      </c>
      <c r="KP19" s="942">
        <f t="shared" ref="KP19" si="94">COUNTIF($A19:$JJ22,"=36")</f>
        <v>1</v>
      </c>
      <c r="KQ19" s="966">
        <f>COUNTIF($A19:$KP22,"=34")</f>
        <v>1</v>
      </c>
      <c r="KR19" s="69"/>
      <c r="KS19" s="951" t="str">
        <f>IF(COUNTIF($A19:$JJ22,"=41")&gt;0,"X"," ")</f>
        <v xml:space="preserve"> </v>
      </c>
      <c r="KT19" s="968" t="str">
        <f>IF(COUNTIF($A19:$JJ22,"=42")&gt;0,"X"," ")</f>
        <v xml:space="preserve"> </v>
      </c>
      <c r="KU19" s="951" t="str">
        <f>IF(COUNTIF($A19:$JJ22,"=40")&gt;0,"X"," ")</f>
        <v xml:space="preserve"> </v>
      </c>
      <c r="KV19" s="951" t="str">
        <f>IF(COUNTIF($A19:$JJ22,"=11")&gt;0,"X"," ")</f>
        <v>X</v>
      </c>
      <c r="KW19" s="951" t="str">
        <f>IF(COUNTIF($A19:$JJ22,"=13")&gt;0,"X"," ")</f>
        <v>X</v>
      </c>
      <c r="KX19" s="951" t="str">
        <f>IF(COUNTIF($A19:$JJ22,"=19")&gt;0,"X"," ")</f>
        <v xml:space="preserve"> </v>
      </c>
      <c r="KY19" s="951" t="str">
        <f>IF(COUNTIF($A19:$JJ22,"=14")&gt;0,"X"," ")</f>
        <v>X</v>
      </c>
      <c r="KZ19" s="951" t="str">
        <f>IF(COUNTIF($A19:$JJ22,"=23")&gt;0,"X"," ")</f>
        <v>X</v>
      </c>
      <c r="LA19" s="951" t="str">
        <f>IF(COUNTIF($A19:$JJ22,"=24")&gt;0,"X"," ")</f>
        <v>X</v>
      </c>
      <c r="LB19" s="951" t="str">
        <f>IF(COUNTIF($A19:$JJ22,"=25")&gt;0,"X"," ")</f>
        <v>X</v>
      </c>
      <c r="LC19" s="951" t="str">
        <f>IF(COUNTIF($A19:$JJ22,"=26")&gt;0,"X"," ")</f>
        <v xml:space="preserve"> </v>
      </c>
      <c r="LD19" s="951" t="str">
        <f>IF(COUNTIF($A19:$JJ22,"=29")&gt;0,"X"," ")</f>
        <v xml:space="preserve"> </v>
      </c>
      <c r="LE19" s="951" t="str">
        <f>IF(COUNTIF($A19:$JJ22,"=30")&gt;0,"X"," ")</f>
        <v xml:space="preserve"> </v>
      </c>
      <c r="LF19" s="951" t="str">
        <f>IF(COUNTIF($A19:$JJ22,"=31")&gt;0,"X"," ")</f>
        <v xml:space="preserve"> </v>
      </c>
      <c r="LG19" s="951" t="str">
        <f>IF(COUNTIF($A19:$JJ22,"=32")&gt;0,"X"," ")</f>
        <v>X</v>
      </c>
      <c r="LH19" s="951" t="str">
        <f>IF(COUNTIF($A19:$JJ22,"=33")&gt;0,"X"," ")</f>
        <v xml:space="preserve"> </v>
      </c>
      <c r="LI19" s="957" t="str">
        <f>IF(COUNTIF($A19:$JJ22,"=34")&gt;0,"X"," ")</f>
        <v>X</v>
      </c>
      <c r="LJ19" s="58"/>
      <c r="LK19" s="48"/>
      <c r="LL19" s="937" t="str">
        <f>IF(COUNTIF($A19:$JJ22,"=H.Prus")&gt;0,"Z"," ")</f>
        <v xml:space="preserve"> </v>
      </c>
      <c r="LM19" s="956" t="str">
        <f t="shared" ref="LM19" si="95">IF(COUNTIF($A19:$JJ22,"=Sz.Zieliński")&gt;0,"Z"," ")</f>
        <v xml:space="preserve"> </v>
      </c>
      <c r="LN19" s="937" t="str">
        <f>IF(COUNTIF($A19:$JJ22,"=M.Marcinkiewicz")&gt;0,"Z"," ")</f>
        <v>Z</v>
      </c>
      <c r="LO19" s="937" t="str">
        <f>IF(COUNTIF($A19:$JJ22,"=K.Cis")&gt;0,"Z"," ")</f>
        <v>Z</v>
      </c>
      <c r="LP19" s="937" t="str">
        <f t="shared" ref="LP19" si="96">IF(COUNTIF($A19:$JJ22,"=D.Lechtańska")&gt;0,"Z"," ")</f>
        <v xml:space="preserve"> </v>
      </c>
      <c r="LQ19" s="937" t="str">
        <f>IF(COUNTIF($A19:$JJ22,"=K.Choroszko")&gt;0,"Z"," ")</f>
        <v>Z</v>
      </c>
      <c r="LR19" s="937" t="str">
        <f>IF(COUNTIF($A19:$JJ22,"=Z.Niewiadomski")&gt;0,"Z"," ")</f>
        <v xml:space="preserve"> </v>
      </c>
      <c r="LS19" s="937" t="str">
        <f>IF(COUNTIF($A19:$JJ22,"=Z.Niewiadomski")&gt;0,"Z"," ")</f>
        <v xml:space="preserve"> </v>
      </c>
      <c r="LT19" s="937" t="str">
        <f>IF(COUNTIF($A19:$JJ22,"=Z.Niewiadomski")&gt;0,"Z"," ")</f>
        <v xml:space="preserve"> </v>
      </c>
      <c r="LU19" s="937" t="str">
        <f>IF(COUNTIF($A19:$JJ22,"=Z.Niewiadomski")&gt;0,"Z"," ")</f>
        <v xml:space="preserve"> </v>
      </c>
      <c r="LV19" s="937" t="str">
        <f>IF(COUNTIF($A19:$JJ22,"=Z.Niewiadomski")&gt;0,"Z"," ")</f>
        <v xml:space="preserve"> </v>
      </c>
      <c r="LW19" s="937" t="str">
        <f>IF(COUNTIF($A19:$JJ22,"=A.Miściur-Kaszyńska")&gt;0,"Z"," ")</f>
        <v xml:space="preserve"> </v>
      </c>
      <c r="LX19" s="937" t="str">
        <f t="shared" ref="LX19" si="97">IF(COUNTIF($A19:$JJ22,"=K.Janowicz")&gt;0,"Z"," ")</f>
        <v xml:space="preserve"> </v>
      </c>
      <c r="LY19" s="937" t="str">
        <f>IF(COUNTIF($A19:$JJ22,"=K.Kiejdo")&gt;0,"Z"," ")</f>
        <v>Z</v>
      </c>
      <c r="LZ19" s="937" t="str">
        <f>IF(COUNTIF($A19:$JJ22,"=M.Kieżun")&gt;0,"Z"," ")</f>
        <v>Z</v>
      </c>
      <c r="MA19" s="937" t="str">
        <f>IF(COUNTIF($A19:$JJ22,"=I.Kasprzyk")&gt;0,"Z"," ")</f>
        <v xml:space="preserve"> </v>
      </c>
      <c r="MB19" s="956" t="str">
        <f>IF(COUNTIF($A19:$JJ22,"=M.Choroszko")&gt;0,"Z"," ")</f>
        <v>Z</v>
      </c>
      <c r="MC19" s="956" t="str">
        <f>IF(COUNTIF($A19:$JJ22,"=M.Grzyb")&gt;0,"Z"," ")</f>
        <v>Z</v>
      </c>
      <c r="MD19" s="956" t="str">
        <f>IF(COUNTIF($A19:$JJ22,"=A.Muż")&gt;0,"Z"," ")</f>
        <v xml:space="preserve"> </v>
      </c>
      <c r="ME19" s="956" t="str">
        <f>IF(COUNTIF($A19:$JJ22,"=E.Kicka")&gt;0,"Z"," ")</f>
        <v>Z</v>
      </c>
      <c r="MF19" s="937" t="str">
        <f t="shared" ref="MF19" si="98">IF(COUNTIF($A19:$JJ22,"=P.Lisatowicz")&gt;0,"Z"," ")</f>
        <v xml:space="preserve"> </v>
      </c>
      <c r="MG19" s="937" t="str">
        <f>IF(COUNTIF($A19:$JJ22,"=M.Szonert")&gt;0,"Z"," ")</f>
        <v>Z</v>
      </c>
      <c r="MH19" s="956" t="str">
        <f>IF(COUNTIF($A19:$JJ22,"=E.Ciarciński")&gt;0,"Z"," ")</f>
        <v xml:space="preserve"> </v>
      </c>
      <c r="MI19" s="956" t="str">
        <f>IF(COUNTIF($A19:$JJ22,"=M.Czajka")&gt;0,"Z"," ")</f>
        <v>Z</v>
      </c>
      <c r="MJ19" s="956" t="str">
        <f t="shared" ref="MJ19" si="99">IF(COUNTIF($A19:$JJ22,"=W.Kopacki")&gt;0,"Z"," ")</f>
        <v xml:space="preserve"> </v>
      </c>
      <c r="MK19" s="956" t="str">
        <f>IF(COUNTIF($A19:$JJ22,"=A.Naszlin")&gt;0,"Z"," ")</f>
        <v xml:space="preserve"> </v>
      </c>
      <c r="ML19" s="956" t="str">
        <f>IF(COUNTIF($A19:$JJ22,"=A.Tychek")&gt;0,"Z"," ")</f>
        <v xml:space="preserve"> </v>
      </c>
      <c r="MM19" s="956" t="str">
        <f>IF(COUNTIF($A19:$JJ22,"=R.Sokulski")&gt;0,"Z"," ")</f>
        <v>Z</v>
      </c>
      <c r="MN19" s="956" t="str">
        <f>IF(COUNTIF($A19:$JJ22,"=S.Piotrowska")&gt;0,"Z"," ")</f>
        <v xml:space="preserve"> </v>
      </c>
      <c r="MO19" s="956" t="str">
        <f>IF(COUNTIF($A19:$JJ22,"=J.Gregorczuk")&gt;0,"Z"," ")</f>
        <v xml:space="preserve"> </v>
      </c>
      <c r="MP19" s="956" t="str">
        <f t="shared" ref="MP19" si="100">IF(COUNTIF($A19:$JJ22,"=A.Wyrwicka")&gt;0,"Z"," ")</f>
        <v>Z</v>
      </c>
      <c r="MQ19" s="956" t="str">
        <f t="shared" ref="MQ19" si="101">IF(COUNTIF($A19:$JJ22,"=K.Kopacki")&gt;0,"Z"," ")</f>
        <v xml:space="preserve"> </v>
      </c>
      <c r="MR19" s="956" t="str">
        <f>IF(COUNTIF($A19:$JJ22,"=R.Przęczek")&gt;0,"Z"," ")</f>
        <v xml:space="preserve"> </v>
      </c>
      <c r="MS19" s="956" t="str">
        <f>IF(COUNTIF($A19:$JJ22,"=D.Ławecka-Bednarska")&gt;0,"Z"," ")</f>
        <v xml:space="preserve"> </v>
      </c>
      <c r="MT19" s="956" t="str">
        <f t="shared" ref="MT19" si="102">IF(COUNTIF($A19:$JJ22,"=A.Sadolewski")&gt;0,"Z"," ")</f>
        <v xml:space="preserve"> </v>
      </c>
      <c r="MU19" s="956" t="str">
        <f>IF(COUNTIF($A19:$JJ22,"=M.Lipiński")&gt;0,"Z"," ")</f>
        <v>Z</v>
      </c>
      <c r="MV19" s="937" t="str">
        <f t="shared" ref="MV19" si="103">IF(COUNTIF($A19:$JJ22,"=E.Leśnikowska")&gt;0,"Z"," ")</f>
        <v xml:space="preserve"> </v>
      </c>
      <c r="MW19" s="937" t="str">
        <f>IF(COUNTIF($A19:$JJ22,"=N.Liakh")&gt;0,"Z"," ")</f>
        <v xml:space="preserve"> </v>
      </c>
      <c r="MX19" s="956" t="str">
        <f>IF(COUNTIF($A19:$JJ22,"=J.Lubkiewicz")&gt;0,"Z"," ")</f>
        <v xml:space="preserve"> </v>
      </c>
      <c r="MY19" s="956" t="str">
        <f t="shared" ref="MY19" si="104">IF(COUNTIF($A19:$JJ22,"=K.Kaczmarczyk")&gt;0,"Z"," ")</f>
        <v>Z</v>
      </c>
      <c r="MZ19" s="956" t="str">
        <f>IF(COUNTIF($A19:$JJ22,"=H.Libuda")&gt;0,"Z"," ")</f>
        <v xml:space="preserve"> </v>
      </c>
      <c r="NA19" s="956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166</v>
      </c>
      <c r="I20" s="282" t="s">
        <v>168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169</v>
      </c>
      <c r="X20" s="282" t="s">
        <v>46</v>
      </c>
      <c r="Y20" s="110" t="s">
        <v>173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179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181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183</v>
      </c>
      <c r="CA20" s="260" t="s">
        <v>29</v>
      </c>
      <c r="CB20" s="234" t="s">
        <v>194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134</v>
      </c>
      <c r="CQ20" s="110" t="s">
        <v>301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193</v>
      </c>
      <c r="EJ20" s="252" t="s">
        <v>303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218</v>
      </c>
      <c r="EX20" s="396" t="s">
        <v>198</v>
      </c>
      <c r="EY20" s="397" t="s">
        <v>228</v>
      </c>
      <c r="EZ20" s="313" t="s">
        <v>11</v>
      </c>
      <c r="FA20" s="321" t="s">
        <v>12</v>
      </c>
      <c r="FB20" s="395" t="s">
        <v>178</v>
      </c>
      <c r="FC20" s="396" t="s">
        <v>145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194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 t="s">
        <v>177</v>
      </c>
      <c r="FR20" s="396" t="s">
        <v>33</v>
      </c>
      <c r="FS20" s="397" t="s">
        <v>300</v>
      </c>
      <c r="FT20" s="313" t="s">
        <v>11</v>
      </c>
      <c r="FU20" s="321" t="s">
        <v>12</v>
      </c>
      <c r="FV20" s="395" t="s">
        <v>177</v>
      </c>
      <c r="FW20" s="396" t="s">
        <v>33</v>
      </c>
      <c r="FX20" s="397" t="s">
        <v>300</v>
      </c>
      <c r="FY20" s="313" t="s">
        <v>11</v>
      </c>
      <c r="FZ20" s="321" t="s">
        <v>12</v>
      </c>
      <c r="GA20" s="464" t="s">
        <v>94</v>
      </c>
      <c r="GB20" s="466" t="s">
        <v>138</v>
      </c>
      <c r="GC20" s="581" t="s">
        <v>227</v>
      </c>
      <c r="GD20" s="313" t="s">
        <v>11</v>
      </c>
      <c r="GE20" s="321" t="s">
        <v>12</v>
      </c>
      <c r="GF20" s="464" t="s">
        <v>94</v>
      </c>
      <c r="GG20" s="396" t="s">
        <v>222</v>
      </c>
      <c r="GH20" s="397">
        <v>35</v>
      </c>
      <c r="GI20" s="313" t="s">
        <v>11</v>
      </c>
      <c r="GJ20" s="321" t="s">
        <v>12</v>
      </c>
      <c r="GK20" s="464" t="s">
        <v>140</v>
      </c>
      <c r="GL20" s="396" t="s">
        <v>98</v>
      </c>
      <c r="GM20" s="397" t="s">
        <v>226</v>
      </c>
      <c r="GN20" s="526" t="s">
        <v>11</v>
      </c>
      <c r="GO20" s="545" t="s">
        <v>12</v>
      </c>
      <c r="GP20" s="528" t="s">
        <v>143</v>
      </c>
      <c r="GQ20" s="529" t="s">
        <v>77</v>
      </c>
      <c r="GR20" s="530">
        <v>23</v>
      </c>
      <c r="GS20" s="526" t="s">
        <v>11</v>
      </c>
      <c r="GT20" s="545" t="s">
        <v>12</v>
      </c>
      <c r="GU20" s="531" t="s">
        <v>143</v>
      </c>
      <c r="GV20" s="529" t="s">
        <v>77</v>
      </c>
      <c r="GW20" s="530">
        <v>23</v>
      </c>
      <c r="GX20" s="532" t="s">
        <v>11</v>
      </c>
      <c r="GY20" s="546" t="s">
        <v>12</v>
      </c>
      <c r="GZ20" s="528" t="s">
        <v>143</v>
      </c>
      <c r="HA20" s="529" t="s">
        <v>77</v>
      </c>
      <c r="HB20" s="530">
        <v>23</v>
      </c>
      <c r="HC20" s="526" t="s">
        <v>11</v>
      </c>
      <c r="HD20" s="545" t="s">
        <v>12</v>
      </c>
      <c r="HE20" s="531" t="s">
        <v>143</v>
      </c>
      <c r="HF20" s="529" t="s">
        <v>77</v>
      </c>
      <c r="HG20" s="530">
        <v>23</v>
      </c>
      <c r="HH20" s="532" t="s">
        <v>11</v>
      </c>
      <c r="HI20" s="546" t="s">
        <v>12</v>
      </c>
      <c r="HJ20" s="528" t="s">
        <v>143</v>
      </c>
      <c r="HK20" s="529" t="s">
        <v>77</v>
      </c>
      <c r="HL20" s="530">
        <v>23</v>
      </c>
      <c r="HM20" s="532" t="s">
        <v>11</v>
      </c>
      <c r="HN20" s="546" t="s">
        <v>12</v>
      </c>
      <c r="HO20" s="531" t="s">
        <v>143</v>
      </c>
      <c r="HP20" s="529" t="s">
        <v>77</v>
      </c>
      <c r="HQ20" s="530">
        <v>23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143</v>
      </c>
      <c r="IJ20" s="359" t="s">
        <v>77</v>
      </c>
      <c r="IK20" s="360">
        <v>23</v>
      </c>
      <c r="IL20" s="94" t="s">
        <v>11</v>
      </c>
      <c r="IM20" s="36" t="s">
        <v>12</v>
      </c>
      <c r="IN20" s="272" t="s">
        <v>144</v>
      </c>
      <c r="IO20" s="269" t="s">
        <v>25</v>
      </c>
      <c r="IP20" s="583">
        <v>34</v>
      </c>
      <c r="IQ20" s="94" t="s">
        <v>11</v>
      </c>
      <c r="IR20" s="36" t="s">
        <v>12</v>
      </c>
      <c r="IS20" s="272" t="s">
        <v>230</v>
      </c>
      <c r="IT20" s="269" t="s">
        <v>231</v>
      </c>
      <c r="IU20" s="409">
        <v>32</v>
      </c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99</v>
      </c>
      <c r="JD20" s="269" t="s">
        <v>49</v>
      </c>
      <c r="JE20" s="110">
        <v>24</v>
      </c>
      <c r="JF20" s="469" t="s">
        <v>11</v>
      </c>
      <c r="JG20" s="476" t="s">
        <v>12</v>
      </c>
      <c r="JH20" s="272" t="s">
        <v>229</v>
      </c>
      <c r="JI20" s="269" t="s">
        <v>59</v>
      </c>
      <c r="JJ20" s="583">
        <v>36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46"/>
      <c r="JS20" s="946"/>
      <c r="JT20" s="946"/>
      <c r="JU20" s="946"/>
      <c r="JV20" s="946"/>
      <c r="JW20" s="946"/>
      <c r="JX20" s="946"/>
      <c r="JY20" s="946"/>
      <c r="JZ20" s="946"/>
      <c r="KA20" s="946"/>
      <c r="KB20" s="943"/>
      <c r="KC20" s="943"/>
      <c r="KD20" s="943"/>
      <c r="KE20" s="943"/>
      <c r="KF20" s="943"/>
      <c r="KG20" s="946"/>
      <c r="KH20" s="946"/>
      <c r="KI20" s="946"/>
      <c r="KJ20" s="943"/>
      <c r="KK20" s="949"/>
      <c r="KL20" s="946"/>
      <c r="KM20" s="946"/>
      <c r="KN20" s="943"/>
      <c r="KO20" s="943"/>
      <c r="KP20" s="943"/>
      <c r="KQ20" s="966"/>
      <c r="KR20" s="70" t="s">
        <v>11</v>
      </c>
      <c r="KS20" s="952"/>
      <c r="KT20" s="969"/>
      <c r="KU20" s="952"/>
      <c r="KV20" s="952"/>
      <c r="KW20" s="952"/>
      <c r="KX20" s="952"/>
      <c r="KY20" s="952"/>
      <c r="KZ20" s="952"/>
      <c r="LA20" s="952"/>
      <c r="LB20" s="952"/>
      <c r="LC20" s="952"/>
      <c r="LD20" s="952"/>
      <c r="LE20" s="952"/>
      <c r="LF20" s="952"/>
      <c r="LG20" s="952"/>
      <c r="LH20" s="952"/>
      <c r="LI20" s="958"/>
      <c r="LJ20" s="59"/>
      <c r="LK20" s="49" t="s">
        <v>11</v>
      </c>
      <c r="LL20" s="938"/>
      <c r="LM20" s="956"/>
      <c r="LN20" s="938"/>
      <c r="LO20" s="938"/>
      <c r="LP20" s="938"/>
      <c r="LQ20" s="938"/>
      <c r="LR20" s="938"/>
      <c r="LS20" s="938"/>
      <c r="LT20" s="938"/>
      <c r="LU20" s="938"/>
      <c r="LV20" s="938"/>
      <c r="LW20" s="938"/>
      <c r="LX20" s="938"/>
      <c r="LY20" s="938"/>
      <c r="LZ20" s="938"/>
      <c r="MA20" s="938"/>
      <c r="MB20" s="956"/>
      <c r="MC20" s="956"/>
      <c r="MD20" s="956"/>
      <c r="ME20" s="956"/>
      <c r="MF20" s="938"/>
      <c r="MG20" s="938"/>
      <c r="MH20" s="956"/>
      <c r="MI20" s="956"/>
      <c r="MJ20" s="956"/>
      <c r="MK20" s="956"/>
      <c r="ML20" s="956"/>
      <c r="MM20" s="956"/>
      <c r="MN20" s="956"/>
      <c r="MO20" s="956"/>
      <c r="MP20" s="956"/>
      <c r="MQ20" s="956"/>
      <c r="MR20" s="956"/>
      <c r="MS20" s="956"/>
      <c r="MT20" s="956"/>
      <c r="MU20" s="956"/>
      <c r="MV20" s="938"/>
      <c r="MW20" s="938"/>
      <c r="MX20" s="956"/>
      <c r="MY20" s="956"/>
      <c r="MZ20" s="956"/>
      <c r="NA20" s="956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167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170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180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182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190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217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220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64" t="s">
        <v>223</v>
      </c>
      <c r="GB21" s="398"/>
      <c r="GC21" s="397"/>
      <c r="GD21" s="313"/>
      <c r="GE21" s="314"/>
      <c r="GF21" s="464" t="s">
        <v>221</v>
      </c>
      <c r="GG21" s="398"/>
      <c r="GH21" s="397"/>
      <c r="GI21" s="313"/>
      <c r="GJ21" s="314"/>
      <c r="GK21" s="464" t="s">
        <v>141</v>
      </c>
      <c r="GL21" s="398"/>
      <c r="GM21" s="397"/>
      <c r="GN21" s="526"/>
      <c r="GO21" s="527"/>
      <c r="GP21" s="528"/>
      <c r="GQ21" s="534"/>
      <c r="GR21" s="530"/>
      <c r="GS21" s="526"/>
      <c r="GT21" s="527"/>
      <c r="GU21" s="531"/>
      <c r="GV21" s="534"/>
      <c r="GW21" s="530"/>
      <c r="GX21" s="532"/>
      <c r="GY21" s="533"/>
      <c r="GZ21" s="528"/>
      <c r="HA21" s="534"/>
      <c r="HB21" s="530"/>
      <c r="HC21" s="526"/>
      <c r="HD21" s="527"/>
      <c r="HE21" s="531"/>
      <c r="HF21" s="534"/>
      <c r="HG21" s="530"/>
      <c r="HH21" s="532"/>
      <c r="HI21" s="533"/>
      <c r="HJ21" s="528"/>
      <c r="HK21" s="534"/>
      <c r="HL21" s="530"/>
      <c r="HM21" s="532"/>
      <c r="HN21" s="533"/>
      <c r="HO21" s="531"/>
      <c r="HP21" s="534"/>
      <c r="HQ21" s="530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83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110"/>
      <c r="JF21" s="469"/>
      <c r="JG21" s="470"/>
      <c r="JH21" s="272"/>
      <c r="JI21" s="269"/>
      <c r="JJ21" s="583"/>
      <c r="JK21" s="94"/>
      <c r="JL21" s="33"/>
      <c r="JM21" s="272"/>
      <c r="JN21" s="269"/>
      <c r="JO21" s="110"/>
      <c r="JP21" s="381"/>
      <c r="JQ21" s="24"/>
      <c r="JR21" s="946"/>
      <c r="JS21" s="946"/>
      <c r="JT21" s="946"/>
      <c r="JU21" s="946"/>
      <c r="JV21" s="946"/>
      <c r="JW21" s="946"/>
      <c r="JX21" s="946"/>
      <c r="JY21" s="946"/>
      <c r="JZ21" s="946"/>
      <c r="KA21" s="946"/>
      <c r="KB21" s="943"/>
      <c r="KC21" s="943"/>
      <c r="KD21" s="943"/>
      <c r="KE21" s="943"/>
      <c r="KF21" s="943"/>
      <c r="KG21" s="946"/>
      <c r="KH21" s="946"/>
      <c r="KI21" s="946"/>
      <c r="KJ21" s="943"/>
      <c r="KK21" s="949"/>
      <c r="KL21" s="946"/>
      <c r="KM21" s="946"/>
      <c r="KN21" s="943"/>
      <c r="KO21" s="943"/>
      <c r="KP21" s="943"/>
      <c r="KQ21" s="966"/>
      <c r="KR21" s="70"/>
      <c r="KS21" s="952"/>
      <c r="KT21" s="969"/>
      <c r="KU21" s="952"/>
      <c r="KV21" s="952"/>
      <c r="KW21" s="952"/>
      <c r="KX21" s="952"/>
      <c r="KY21" s="952"/>
      <c r="KZ21" s="952"/>
      <c r="LA21" s="952"/>
      <c r="LB21" s="952"/>
      <c r="LC21" s="952"/>
      <c r="LD21" s="952"/>
      <c r="LE21" s="952"/>
      <c r="LF21" s="952"/>
      <c r="LG21" s="952"/>
      <c r="LH21" s="952"/>
      <c r="LI21" s="958"/>
      <c r="LJ21" s="59"/>
      <c r="LK21" s="49"/>
      <c r="LL21" s="938"/>
      <c r="LM21" s="956"/>
      <c r="LN21" s="938"/>
      <c r="LO21" s="938"/>
      <c r="LP21" s="938"/>
      <c r="LQ21" s="938"/>
      <c r="LR21" s="938"/>
      <c r="LS21" s="938"/>
      <c r="LT21" s="938"/>
      <c r="LU21" s="938"/>
      <c r="LV21" s="938"/>
      <c r="LW21" s="938"/>
      <c r="LX21" s="938"/>
      <c r="LY21" s="938"/>
      <c r="LZ21" s="938"/>
      <c r="MA21" s="938"/>
      <c r="MB21" s="956"/>
      <c r="MC21" s="956"/>
      <c r="MD21" s="956"/>
      <c r="ME21" s="956"/>
      <c r="MF21" s="938"/>
      <c r="MG21" s="938"/>
      <c r="MH21" s="956"/>
      <c r="MI21" s="956"/>
      <c r="MJ21" s="956"/>
      <c r="MK21" s="956"/>
      <c r="ML21" s="956"/>
      <c r="MM21" s="956"/>
      <c r="MN21" s="956"/>
      <c r="MO21" s="956"/>
      <c r="MP21" s="956"/>
      <c r="MQ21" s="956"/>
      <c r="MR21" s="956"/>
      <c r="MS21" s="956"/>
      <c r="MT21" s="956"/>
      <c r="MU21" s="956"/>
      <c r="MV21" s="938"/>
      <c r="MW21" s="938"/>
      <c r="MX21" s="956"/>
      <c r="MY21" s="956"/>
      <c r="MZ21" s="956"/>
      <c r="NA21" s="956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184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133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219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5"/>
      <c r="GB22" s="400"/>
      <c r="GC22" s="401"/>
      <c r="GD22" s="316"/>
      <c r="GE22" s="319"/>
      <c r="GF22" s="465"/>
      <c r="GG22" s="400"/>
      <c r="GH22" s="401"/>
      <c r="GI22" s="316"/>
      <c r="GJ22" s="319"/>
      <c r="GK22" s="465"/>
      <c r="GL22" s="400"/>
      <c r="GM22" s="401"/>
      <c r="GN22" s="535"/>
      <c r="GO22" s="536"/>
      <c r="GP22" s="537"/>
      <c r="GQ22" s="538"/>
      <c r="GR22" s="539"/>
      <c r="GS22" s="535"/>
      <c r="GT22" s="536"/>
      <c r="GU22" s="540"/>
      <c r="GV22" s="538"/>
      <c r="GW22" s="539"/>
      <c r="GX22" s="541"/>
      <c r="GY22" s="542"/>
      <c r="GZ22" s="537"/>
      <c r="HA22" s="538"/>
      <c r="HB22" s="539"/>
      <c r="HC22" s="535"/>
      <c r="HD22" s="536"/>
      <c r="HE22" s="540"/>
      <c r="HF22" s="538"/>
      <c r="HG22" s="539"/>
      <c r="HH22" s="541"/>
      <c r="HI22" s="542"/>
      <c r="HJ22" s="537"/>
      <c r="HK22" s="538"/>
      <c r="HL22" s="539"/>
      <c r="HM22" s="541"/>
      <c r="HN22" s="542"/>
      <c r="HO22" s="540"/>
      <c r="HP22" s="538"/>
      <c r="HQ22" s="539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584"/>
      <c r="IO22" s="584"/>
      <c r="IP22" s="585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273"/>
      <c r="JD22" s="273"/>
      <c r="JE22" s="111"/>
      <c r="JF22" s="471"/>
      <c r="JG22" s="474"/>
      <c r="JH22" s="584"/>
      <c r="JI22" s="584"/>
      <c r="JJ22" s="585"/>
      <c r="JK22" s="92"/>
      <c r="JL22" s="34"/>
      <c r="JM22" s="273"/>
      <c r="JN22" s="273"/>
      <c r="JO22" s="111"/>
      <c r="JP22" s="381"/>
      <c r="JQ22" s="25"/>
      <c r="JR22" s="947"/>
      <c r="JS22" s="947"/>
      <c r="JT22" s="947"/>
      <c r="JU22" s="947"/>
      <c r="JV22" s="947"/>
      <c r="JW22" s="947"/>
      <c r="JX22" s="947"/>
      <c r="JY22" s="947"/>
      <c r="JZ22" s="947"/>
      <c r="KA22" s="947"/>
      <c r="KB22" s="944"/>
      <c r="KC22" s="944"/>
      <c r="KD22" s="944"/>
      <c r="KE22" s="944"/>
      <c r="KF22" s="944"/>
      <c r="KG22" s="947"/>
      <c r="KH22" s="947"/>
      <c r="KI22" s="947"/>
      <c r="KJ22" s="944"/>
      <c r="KK22" s="950"/>
      <c r="KL22" s="947"/>
      <c r="KM22" s="947"/>
      <c r="KN22" s="944"/>
      <c r="KO22" s="944"/>
      <c r="KP22" s="944"/>
      <c r="KQ22" s="966"/>
      <c r="KR22" s="71"/>
      <c r="KS22" s="953"/>
      <c r="KT22" s="970"/>
      <c r="KU22" s="953"/>
      <c r="KV22" s="953"/>
      <c r="KW22" s="953"/>
      <c r="KX22" s="953"/>
      <c r="KY22" s="953"/>
      <c r="KZ22" s="953"/>
      <c r="LA22" s="953"/>
      <c r="LB22" s="953"/>
      <c r="LC22" s="953"/>
      <c r="LD22" s="953"/>
      <c r="LE22" s="953"/>
      <c r="LF22" s="953"/>
      <c r="LG22" s="953"/>
      <c r="LH22" s="953"/>
      <c r="LI22" s="959"/>
      <c r="LJ22" s="60"/>
      <c r="LK22" s="50"/>
      <c r="LL22" s="939"/>
      <c r="LM22" s="956"/>
      <c r="LN22" s="939"/>
      <c r="LO22" s="939"/>
      <c r="LP22" s="939"/>
      <c r="LQ22" s="939"/>
      <c r="LR22" s="939"/>
      <c r="LS22" s="939"/>
      <c r="LT22" s="939"/>
      <c r="LU22" s="939"/>
      <c r="LV22" s="939"/>
      <c r="LW22" s="939"/>
      <c r="LX22" s="939"/>
      <c r="LY22" s="939"/>
      <c r="LZ22" s="939"/>
      <c r="MA22" s="939"/>
      <c r="MB22" s="956"/>
      <c r="MC22" s="956"/>
      <c r="MD22" s="956"/>
      <c r="ME22" s="956"/>
      <c r="MF22" s="939"/>
      <c r="MG22" s="939"/>
      <c r="MH22" s="956"/>
      <c r="MI22" s="956"/>
      <c r="MJ22" s="956"/>
      <c r="MK22" s="956"/>
      <c r="ML22" s="956"/>
      <c r="MM22" s="956"/>
      <c r="MN22" s="956"/>
      <c r="MO22" s="956"/>
      <c r="MP22" s="956"/>
      <c r="MQ22" s="956"/>
      <c r="MR22" s="956"/>
      <c r="MS22" s="956"/>
      <c r="MT22" s="956"/>
      <c r="MU22" s="956"/>
      <c r="MV22" s="939"/>
      <c r="MW22" s="939"/>
      <c r="MX22" s="956"/>
      <c r="MY22" s="956"/>
      <c r="MZ22" s="956"/>
      <c r="NA22" s="956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216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63"/>
      <c r="GB23" s="393"/>
      <c r="GC23" s="394"/>
      <c r="GD23" s="309"/>
      <c r="GE23" s="320"/>
      <c r="GF23" s="463"/>
      <c r="GG23" s="393"/>
      <c r="GH23" s="394"/>
      <c r="GI23" s="309"/>
      <c r="GJ23" s="320"/>
      <c r="GK23" s="463" t="s">
        <v>139</v>
      </c>
      <c r="GL23" s="393"/>
      <c r="GM23" s="394"/>
      <c r="GN23" s="518"/>
      <c r="GO23" s="543"/>
      <c r="GP23" s="520"/>
      <c r="GQ23" s="521"/>
      <c r="GR23" s="522"/>
      <c r="GS23" s="518"/>
      <c r="GT23" s="543"/>
      <c r="GU23" s="523"/>
      <c r="GV23" s="521"/>
      <c r="GW23" s="522"/>
      <c r="GX23" s="524"/>
      <c r="GY23" s="544"/>
      <c r="GZ23" s="520"/>
      <c r="HA23" s="521"/>
      <c r="HB23" s="522"/>
      <c r="HC23" s="518"/>
      <c r="HD23" s="543"/>
      <c r="HE23" s="523"/>
      <c r="HF23" s="521"/>
      <c r="HG23" s="522"/>
      <c r="HH23" s="524"/>
      <c r="HI23" s="544"/>
      <c r="HJ23" s="520"/>
      <c r="HK23" s="521"/>
      <c r="HL23" s="522"/>
      <c r="HM23" s="524"/>
      <c r="HN23" s="544"/>
      <c r="HO23" s="523"/>
      <c r="HP23" s="521"/>
      <c r="HQ23" s="522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82"/>
      <c r="IQ23" s="93"/>
      <c r="IR23" s="35"/>
      <c r="IS23" s="270"/>
      <c r="IT23" s="271"/>
      <c r="IU23" s="582"/>
      <c r="IV23" s="88"/>
      <c r="IW23" s="35"/>
      <c r="IX23" s="270"/>
      <c r="IY23" s="271"/>
      <c r="IZ23" s="109"/>
      <c r="JA23" s="93"/>
      <c r="JB23" s="35"/>
      <c r="JC23" s="270"/>
      <c r="JD23" s="271"/>
      <c r="JE23" s="109"/>
      <c r="JF23" s="467"/>
      <c r="JG23" s="475"/>
      <c r="JH23" s="270"/>
      <c r="JI23" s="271"/>
      <c r="JJ23" s="582"/>
      <c r="JK23" s="93"/>
      <c r="JL23" s="35"/>
      <c r="JM23" s="270"/>
      <c r="JN23" s="271"/>
      <c r="JO23" s="109"/>
      <c r="JP23" s="381"/>
      <c r="JQ23" s="23"/>
      <c r="JR23" s="945">
        <f t="shared" ref="JR23" si="105">COUNTIF($A23:$JJ26,"=CSB13")</f>
        <v>2</v>
      </c>
      <c r="JS23" s="945">
        <f t="shared" ref="JS23" si="106">COUNTIF($A23:$JJ26,"=CSB16")</f>
        <v>0</v>
      </c>
      <c r="JT23" s="945">
        <f t="shared" ref="JT23" si="107">COUNTIF($A23:$JJ26,"=CSB24")</f>
        <v>1</v>
      </c>
      <c r="JU23" s="945">
        <f t="shared" ref="JU23" si="108">COUNTIF($A23:$JJ26,"=CSB25")</f>
        <v>0</v>
      </c>
      <c r="JV23" s="945">
        <f t="shared" ref="JV23" si="109">COUNTIF($A23:$JJ26,"=CSB3")</f>
        <v>1</v>
      </c>
      <c r="JW23" s="945">
        <f t="shared" ref="JW23" si="110">COUNTIF($A23:$JJ26,"=CSB4")</f>
        <v>1</v>
      </c>
      <c r="JX23" s="945">
        <f t="shared" ref="JX23" si="111">COUNTIF($A23:$JJ26,"=CSB5")</f>
        <v>1</v>
      </c>
      <c r="JY23" s="945">
        <f t="shared" ref="JY23" si="112">COUNTIF($A23:$JJ26,"=CSB28")</f>
        <v>1</v>
      </c>
      <c r="JZ23" s="945">
        <f t="shared" ref="JZ23" si="113">COUNTIF($A23:$JJ26,"B1")</f>
        <v>1</v>
      </c>
      <c r="KA23" s="945">
        <f t="shared" ref="KA23" si="114">COUNTIF($A23:$JJ26,"B2")</f>
        <v>2</v>
      </c>
      <c r="KB23" s="942">
        <f t="shared" ref="KB23" si="115">COUNTIF($A23:$JJ26,"B4")</f>
        <v>1</v>
      </c>
      <c r="KC23" s="942">
        <f t="shared" ref="KC23" si="116">COUNTIF($A23:$JJ26,"11")</f>
        <v>1</v>
      </c>
      <c r="KD23" s="942">
        <f t="shared" ref="KD23" si="117">COUNTIF($A23:$JJ26,"13")</f>
        <v>1</v>
      </c>
      <c r="KE23" s="942">
        <f t="shared" ref="KE23" si="118">COUNTIF($A23:$JJ26,"=14")</f>
        <v>1</v>
      </c>
      <c r="KF23" s="942">
        <f t="shared" ref="KF23" si="119">COUNTIF($A23:$JJ26,"=16")</f>
        <v>1</v>
      </c>
      <c r="KG23" s="945">
        <f t="shared" ref="KG23" si="120">COUNTIF($A23:$JJ26,"=22")</f>
        <v>0</v>
      </c>
      <c r="KH23" s="945">
        <f t="shared" ref="KH23" si="121">COUNTIF($A23:$JJ26,"=23")</f>
        <v>1</v>
      </c>
      <c r="KI23" s="945">
        <f t="shared" ref="KI23" si="122">COUNTIF($A23:$JJ26,"=24")</f>
        <v>1</v>
      </c>
      <c r="KJ23" s="942">
        <f t="shared" ref="KJ23" si="123">COUNTIF($A23:$JJ26,"=25")</f>
        <v>1</v>
      </c>
      <c r="KK23" s="948">
        <f t="shared" ref="KK23" si="124">COUNTIF($A23:$JJ26,"=26")</f>
        <v>0</v>
      </c>
      <c r="KL23" s="945">
        <f t="shared" ref="KL23" si="125">COUNTIF($A23:$JJ26,"=31")</f>
        <v>0</v>
      </c>
      <c r="KM23" s="945">
        <f t="shared" ref="KM23" si="126">COUNTIF($A23:$JJ26,"=32")</f>
        <v>7</v>
      </c>
      <c r="KN23" s="942">
        <f t="shared" ref="KN23" si="127">COUNTIF($A23:$JJ26,"=34")</f>
        <v>1</v>
      </c>
      <c r="KO23" s="942">
        <f t="shared" ref="KO23" si="128">COUNTIF($A23:$JJ26,"=35")</f>
        <v>1</v>
      </c>
      <c r="KP23" s="942">
        <f t="shared" ref="KP23" si="129">COUNTIF($A23:$JJ26,"=36")</f>
        <v>1</v>
      </c>
      <c r="KQ23" s="966">
        <f>COUNTIF($A23:$KP26,"=34")</f>
        <v>1</v>
      </c>
      <c r="KR23" s="69"/>
      <c r="KS23" s="951" t="str">
        <f>IF(COUNTIF($A23:$JJ26,"=41")&gt;0,"X"," ")</f>
        <v xml:space="preserve"> </v>
      </c>
      <c r="KT23" s="968" t="str">
        <f>IF(COUNTIF($A23:$JJ26,"=42")&gt;0,"X"," ")</f>
        <v xml:space="preserve"> </v>
      </c>
      <c r="KU23" s="951" t="str">
        <f>IF(COUNTIF($A23:$JJ26,"=40")&gt;0,"X"," ")</f>
        <v xml:space="preserve"> </v>
      </c>
      <c r="KV23" s="951" t="str">
        <f>IF(COUNTIF($A23:$JJ26,"=11")&gt;0,"X"," ")</f>
        <v>X</v>
      </c>
      <c r="KW23" s="951" t="str">
        <f>IF(COUNTIF($A23:$JJ26,"=13")&gt;0,"X"," ")</f>
        <v>X</v>
      </c>
      <c r="KX23" s="951" t="str">
        <f>IF(COUNTIF($A23:$JJ26,"=19")&gt;0,"X"," ")</f>
        <v xml:space="preserve"> </v>
      </c>
      <c r="KY23" s="951" t="str">
        <f>IF(COUNTIF($A23:$JJ26,"=14")&gt;0,"X"," ")</f>
        <v>X</v>
      </c>
      <c r="KZ23" s="951" t="str">
        <f>IF(COUNTIF($A23:$JJ26,"=23")&gt;0,"X"," ")</f>
        <v>X</v>
      </c>
      <c r="LA23" s="951" t="str">
        <f>IF(COUNTIF($A23:$JJ26,"=24")&gt;0,"X"," ")</f>
        <v>X</v>
      </c>
      <c r="LB23" s="951" t="str">
        <f>IF(COUNTIF($A23:$JJ26,"=25")&gt;0,"X"," ")</f>
        <v>X</v>
      </c>
      <c r="LC23" s="951" t="str">
        <f>IF(COUNTIF($A23:$JJ26,"=26")&gt;0,"X"," ")</f>
        <v xml:space="preserve"> </v>
      </c>
      <c r="LD23" s="951" t="str">
        <f>IF(COUNTIF($A23:$JJ26,"=29")&gt;0,"X"," ")</f>
        <v xml:space="preserve"> </v>
      </c>
      <c r="LE23" s="951" t="str">
        <f>IF(COUNTIF($A23:$JJ26,"=30")&gt;0,"X"," ")</f>
        <v xml:space="preserve"> </v>
      </c>
      <c r="LF23" s="951" t="str">
        <f>IF(COUNTIF($A23:$JJ26,"=31")&gt;0,"X"," ")</f>
        <v xml:space="preserve"> </v>
      </c>
      <c r="LG23" s="951" t="str">
        <f>IF(COUNTIF($A23:$JJ26,"=32")&gt;0,"X"," ")</f>
        <v>X</v>
      </c>
      <c r="LH23" s="951" t="str">
        <f>IF(COUNTIF($A23:$JJ26,"=33")&gt;0,"X"," ")</f>
        <v xml:space="preserve"> </v>
      </c>
      <c r="LI23" s="957" t="str">
        <f>IF(COUNTIF($A23:$JJ26,"=34")&gt;0,"X"," ")</f>
        <v>X</v>
      </c>
      <c r="LJ23" s="58"/>
      <c r="LK23" s="48"/>
      <c r="LL23" s="937" t="str">
        <f>IF(COUNTIF($A23:$JJ26,"=H.Prus")&gt;0,"Z"," ")</f>
        <v xml:space="preserve"> </v>
      </c>
      <c r="LM23" s="956" t="str">
        <f t="shared" ref="LM23" si="130">IF(COUNTIF($A23:$JJ26,"=Sz.Zieliński")&gt;0,"Z"," ")</f>
        <v xml:space="preserve"> </v>
      </c>
      <c r="LN23" s="937" t="str">
        <f>IF(COUNTIF($A23:$JJ26,"=M.Marcinkiewicz")&gt;0,"Z"," ")</f>
        <v>Z</v>
      </c>
      <c r="LO23" s="937" t="str">
        <f>IF(COUNTIF($A23:$JJ26,"=K.Cis")&gt;0,"Z"," ")</f>
        <v>Z</v>
      </c>
      <c r="LP23" s="937" t="str">
        <f t="shared" ref="LP23" si="131">IF(COUNTIF($A23:$JJ26,"=D.Lechtańska")&gt;0,"Z"," ")</f>
        <v xml:space="preserve"> </v>
      </c>
      <c r="LQ23" s="937" t="str">
        <f>IF(COUNTIF($A23:$JJ26,"=K.Choroszko")&gt;0,"Z"," ")</f>
        <v>Z</v>
      </c>
      <c r="LR23" s="937" t="str">
        <f>IF(COUNTIF($A23:$JJ26,"=Z.Niewiadomski")&gt;0,"Z"," ")</f>
        <v xml:space="preserve"> </v>
      </c>
      <c r="LS23" s="937" t="str">
        <f>IF(COUNTIF($A23:$JJ26,"=Z.Niewiadomski")&gt;0,"Z"," ")</f>
        <v xml:space="preserve"> </v>
      </c>
      <c r="LT23" s="937" t="str">
        <f>IF(COUNTIF($A23:$JJ26,"=Z.Niewiadomski")&gt;0,"Z"," ")</f>
        <v xml:space="preserve"> </v>
      </c>
      <c r="LU23" s="937" t="str">
        <f>IF(COUNTIF($A23:$JJ26,"=Z.Niewiadomski")&gt;0,"Z"," ")</f>
        <v xml:space="preserve"> </v>
      </c>
      <c r="LV23" s="937" t="str">
        <f>IF(COUNTIF($A23:$JJ26,"=Z.Niewiadomski")&gt;0,"Z"," ")</f>
        <v xml:space="preserve"> </v>
      </c>
      <c r="LW23" s="937" t="str">
        <f>IF(COUNTIF($A23:$JJ26,"=A.Miściur-Kaszyńska")&gt;0,"Z"," ")</f>
        <v xml:space="preserve"> </v>
      </c>
      <c r="LX23" s="937" t="str">
        <f t="shared" ref="LX23" si="132">IF(COUNTIF($A23:$JJ26,"=K.Janowicz")&gt;0,"Z"," ")</f>
        <v xml:space="preserve"> </v>
      </c>
      <c r="LY23" s="937" t="str">
        <f>IF(COUNTIF($A23:$JJ26,"=K.Kiejdo")&gt;0,"Z"," ")</f>
        <v>Z</v>
      </c>
      <c r="LZ23" s="937" t="str">
        <f>IF(COUNTIF($A23:$JJ26,"=M.Kieżun")&gt;0,"Z"," ")</f>
        <v>Z</v>
      </c>
      <c r="MA23" s="937" t="str">
        <f>IF(COUNTIF($A23:$JJ26,"=I.Kasprzyk")&gt;0,"Z"," ")</f>
        <v xml:space="preserve"> </v>
      </c>
      <c r="MB23" s="956" t="str">
        <f>IF(COUNTIF($A23:$JJ26,"=M.Choroszko")&gt;0,"Z"," ")</f>
        <v>Z</v>
      </c>
      <c r="MC23" s="956" t="str">
        <f>IF(COUNTIF($A23:$JJ26,"=M.Grzyb")&gt;0,"Z"," ")</f>
        <v>Z</v>
      </c>
      <c r="MD23" s="956" t="str">
        <f>IF(COUNTIF($A23:$JJ26,"=A.Muż")&gt;0,"Z"," ")</f>
        <v xml:space="preserve"> </v>
      </c>
      <c r="ME23" s="956" t="str">
        <f>IF(COUNTIF($A23:$JJ26,"=E.Kicka")&gt;0,"Z"," ")</f>
        <v>Z</v>
      </c>
      <c r="MF23" s="937" t="str">
        <f t="shared" ref="MF23" si="133">IF(COUNTIF($A23:$JJ26,"=P.Lisatowicz")&gt;0,"Z"," ")</f>
        <v xml:space="preserve"> </v>
      </c>
      <c r="MG23" s="937" t="str">
        <f>IF(COUNTIF($A23:$JJ26,"=M.Szonert")&gt;0,"Z"," ")</f>
        <v>Z</v>
      </c>
      <c r="MH23" s="956" t="str">
        <f>IF(COUNTIF($A23:$JJ26,"=E.Ciarciński")&gt;0,"Z"," ")</f>
        <v xml:space="preserve"> </v>
      </c>
      <c r="MI23" s="956" t="str">
        <f>IF(COUNTIF($A23:$JJ26,"=M.Czajka")&gt;0,"Z"," ")</f>
        <v>Z</v>
      </c>
      <c r="MJ23" s="956" t="str">
        <f t="shared" ref="MJ23" si="134">IF(COUNTIF($A23:$JJ26,"=W.Kopacki")&gt;0,"Z"," ")</f>
        <v xml:space="preserve"> </v>
      </c>
      <c r="MK23" s="956" t="str">
        <f>IF(COUNTIF($A23:$JJ26,"=A.Naszlin")&gt;0,"Z"," ")</f>
        <v xml:space="preserve"> </v>
      </c>
      <c r="ML23" s="956" t="str">
        <f>IF(COUNTIF($A23:$JJ26,"=A.Tychek")&gt;0,"Z"," ")</f>
        <v xml:space="preserve"> </v>
      </c>
      <c r="MM23" s="956" t="str">
        <f>IF(COUNTIF($A23:$JJ26,"=R.Sokulski")&gt;0,"Z"," ")</f>
        <v>Z</v>
      </c>
      <c r="MN23" s="956" t="str">
        <f>IF(COUNTIF($A23:$JJ26,"=S.Piotrowska")&gt;0,"Z"," ")</f>
        <v xml:space="preserve"> </v>
      </c>
      <c r="MO23" s="956" t="str">
        <f>IF(COUNTIF($A23:$JJ26,"=J.Gregorczuk")&gt;0,"Z"," ")</f>
        <v xml:space="preserve"> </v>
      </c>
      <c r="MP23" s="956" t="str">
        <f t="shared" ref="MP23" si="135">IF(COUNTIF($A23:$JJ26,"=A.Wyrwicka")&gt;0,"Z"," ")</f>
        <v>Z</v>
      </c>
      <c r="MQ23" s="956" t="str">
        <f t="shared" ref="MQ23" si="136">IF(COUNTIF($A23:$JJ26,"=K.Kopacki")&gt;0,"Z"," ")</f>
        <v xml:space="preserve"> </v>
      </c>
      <c r="MR23" s="956" t="str">
        <f>IF(COUNTIF($A23:$JJ26,"=R.Przęczek")&gt;0,"Z"," ")</f>
        <v xml:space="preserve"> </v>
      </c>
      <c r="MS23" s="956" t="str">
        <f>IF(COUNTIF($A23:$JJ26,"=D.Ławecka-Bednarska")&gt;0,"Z"," ")</f>
        <v xml:space="preserve"> </v>
      </c>
      <c r="MT23" s="956" t="str">
        <f t="shared" ref="MT23" si="137">IF(COUNTIF($A23:$JJ26,"=A.Sadolewski")&gt;0,"Z"," ")</f>
        <v xml:space="preserve"> </v>
      </c>
      <c r="MU23" s="956" t="str">
        <f>IF(COUNTIF($A23:$JJ26,"=M.Lipiński")&gt;0,"Z"," ")</f>
        <v>Z</v>
      </c>
      <c r="MV23" s="937" t="str">
        <f t="shared" ref="MV23" si="138">IF(COUNTIF($A23:$JJ26,"=E.Leśnikowska")&gt;0,"Z"," ")</f>
        <v xml:space="preserve"> </v>
      </c>
      <c r="MW23" s="937" t="str">
        <f>IF(COUNTIF($A23:$JJ26,"=N.Liakh")&gt;0,"Z"," ")</f>
        <v xml:space="preserve"> </v>
      </c>
      <c r="MX23" s="956" t="str">
        <f>IF(COUNTIF($A23:$JJ26,"=J.Lubkiewicz")&gt;0,"Z"," ")</f>
        <v xml:space="preserve"> </v>
      </c>
      <c r="MY23" s="956" t="str">
        <f t="shared" ref="MY23" si="139">IF(COUNTIF($A23:$JJ26,"=K.Kaczmarczyk")&gt;0,"Z"," ")</f>
        <v>Z</v>
      </c>
      <c r="MZ23" s="956" t="str">
        <f>IF(COUNTIF($A23:$JJ26,"=H.Libuda")&gt;0,"Z"," ")</f>
        <v xml:space="preserve"> </v>
      </c>
      <c r="NA23" s="956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166</v>
      </c>
      <c r="I24" s="282" t="s">
        <v>168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169</v>
      </c>
      <c r="X24" s="282" t="s">
        <v>46</v>
      </c>
      <c r="Y24" s="110" t="s">
        <v>173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179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181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183</v>
      </c>
      <c r="CA24" s="260" t="s">
        <v>29</v>
      </c>
      <c r="CB24" s="234" t="s">
        <v>194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134</v>
      </c>
      <c r="CQ24" s="110" t="s">
        <v>301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193</v>
      </c>
      <c r="EJ24" s="252" t="s">
        <v>303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218</v>
      </c>
      <c r="EX24" s="396" t="s">
        <v>198</v>
      </c>
      <c r="EY24" s="397" t="s">
        <v>228</v>
      </c>
      <c r="EZ24" s="313" t="s">
        <v>13</v>
      </c>
      <c r="FA24" s="321" t="s">
        <v>14</v>
      </c>
      <c r="FB24" s="395" t="s">
        <v>178</v>
      </c>
      <c r="FC24" s="396" t="s">
        <v>145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194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 t="s">
        <v>177</v>
      </c>
      <c r="FR24" s="396" t="s">
        <v>33</v>
      </c>
      <c r="FS24" s="397" t="s">
        <v>300</v>
      </c>
      <c r="FT24" s="313" t="s">
        <v>13</v>
      </c>
      <c r="FU24" s="321" t="s">
        <v>14</v>
      </c>
      <c r="FV24" s="395" t="s">
        <v>177</v>
      </c>
      <c r="FW24" s="396" t="s">
        <v>33</v>
      </c>
      <c r="FX24" s="397" t="s">
        <v>300</v>
      </c>
      <c r="FY24" s="313" t="s">
        <v>13</v>
      </c>
      <c r="FZ24" s="321" t="s">
        <v>14</v>
      </c>
      <c r="GA24" s="464" t="s">
        <v>94</v>
      </c>
      <c r="GB24" s="466" t="s">
        <v>138</v>
      </c>
      <c r="GC24" s="581" t="s">
        <v>227</v>
      </c>
      <c r="GD24" s="313" t="s">
        <v>13</v>
      </c>
      <c r="GE24" s="321" t="s">
        <v>14</v>
      </c>
      <c r="GF24" s="464" t="s">
        <v>94</v>
      </c>
      <c r="GG24" s="396" t="s">
        <v>222</v>
      </c>
      <c r="GH24" s="397">
        <v>35</v>
      </c>
      <c r="GI24" s="313" t="s">
        <v>13</v>
      </c>
      <c r="GJ24" s="321" t="s">
        <v>14</v>
      </c>
      <c r="GK24" s="464" t="s">
        <v>140</v>
      </c>
      <c r="GL24" s="396" t="s">
        <v>98</v>
      </c>
      <c r="GM24" s="397" t="s">
        <v>226</v>
      </c>
      <c r="GN24" s="526" t="s">
        <v>13</v>
      </c>
      <c r="GO24" s="545" t="s">
        <v>14</v>
      </c>
      <c r="GP24" s="528" t="s">
        <v>144</v>
      </c>
      <c r="GQ24" s="529" t="s">
        <v>25</v>
      </c>
      <c r="GR24" s="530">
        <v>32</v>
      </c>
      <c r="GS24" s="526" t="s">
        <v>13</v>
      </c>
      <c r="GT24" s="545" t="s">
        <v>14</v>
      </c>
      <c r="GU24" s="531" t="s">
        <v>144</v>
      </c>
      <c r="GV24" s="529" t="s">
        <v>25</v>
      </c>
      <c r="GW24" s="530">
        <v>32</v>
      </c>
      <c r="GX24" s="532" t="s">
        <v>13</v>
      </c>
      <c r="GY24" s="546" t="s">
        <v>14</v>
      </c>
      <c r="GZ24" s="528" t="s">
        <v>144</v>
      </c>
      <c r="HA24" s="529" t="s">
        <v>25</v>
      </c>
      <c r="HB24" s="530">
        <v>32</v>
      </c>
      <c r="HC24" s="526" t="s">
        <v>13</v>
      </c>
      <c r="HD24" s="545" t="s">
        <v>14</v>
      </c>
      <c r="HE24" s="531" t="s">
        <v>144</v>
      </c>
      <c r="HF24" s="529" t="s">
        <v>25</v>
      </c>
      <c r="HG24" s="530">
        <v>32</v>
      </c>
      <c r="HH24" s="532" t="s">
        <v>13</v>
      </c>
      <c r="HI24" s="546" t="s">
        <v>14</v>
      </c>
      <c r="HJ24" s="528" t="s">
        <v>144</v>
      </c>
      <c r="HK24" s="529" t="s">
        <v>25</v>
      </c>
      <c r="HL24" s="530">
        <v>32</v>
      </c>
      <c r="HM24" s="532" t="s">
        <v>13</v>
      </c>
      <c r="HN24" s="546" t="s">
        <v>14</v>
      </c>
      <c r="HO24" s="531" t="s">
        <v>144</v>
      </c>
      <c r="HP24" s="529" t="s">
        <v>25</v>
      </c>
      <c r="HQ24" s="530">
        <v>32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144</v>
      </c>
      <c r="IJ24" s="359" t="s">
        <v>25</v>
      </c>
      <c r="IK24" s="360">
        <v>32</v>
      </c>
      <c r="IL24" s="94" t="s">
        <v>13</v>
      </c>
      <c r="IM24" s="36" t="s">
        <v>14</v>
      </c>
      <c r="IN24" s="272" t="s">
        <v>229</v>
      </c>
      <c r="IO24" s="269" t="s">
        <v>59</v>
      </c>
      <c r="IP24" s="583">
        <v>34</v>
      </c>
      <c r="IQ24" s="94" t="s">
        <v>13</v>
      </c>
      <c r="IR24" s="36" t="s">
        <v>14</v>
      </c>
      <c r="IS24" s="272" t="s">
        <v>322</v>
      </c>
      <c r="IT24" s="269" t="s">
        <v>49</v>
      </c>
      <c r="IU24" s="583">
        <v>24</v>
      </c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143</v>
      </c>
      <c r="JD24" s="269" t="s">
        <v>77</v>
      </c>
      <c r="JE24" s="110">
        <v>23</v>
      </c>
      <c r="JF24" s="469" t="s">
        <v>13</v>
      </c>
      <c r="JG24" s="476" t="s">
        <v>14</v>
      </c>
      <c r="JH24" s="272" t="s">
        <v>230</v>
      </c>
      <c r="JI24" s="269" t="s">
        <v>231</v>
      </c>
      <c r="JJ24" s="583">
        <v>36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46"/>
      <c r="JS24" s="946"/>
      <c r="JT24" s="946"/>
      <c r="JU24" s="946"/>
      <c r="JV24" s="946"/>
      <c r="JW24" s="946"/>
      <c r="JX24" s="946"/>
      <c r="JY24" s="946"/>
      <c r="JZ24" s="946"/>
      <c r="KA24" s="946"/>
      <c r="KB24" s="943"/>
      <c r="KC24" s="943"/>
      <c r="KD24" s="943"/>
      <c r="KE24" s="943"/>
      <c r="KF24" s="943"/>
      <c r="KG24" s="946"/>
      <c r="KH24" s="946"/>
      <c r="KI24" s="946"/>
      <c r="KJ24" s="943"/>
      <c r="KK24" s="949"/>
      <c r="KL24" s="946"/>
      <c r="KM24" s="946"/>
      <c r="KN24" s="943"/>
      <c r="KO24" s="943"/>
      <c r="KP24" s="943"/>
      <c r="KQ24" s="966"/>
      <c r="KR24" s="70" t="s">
        <v>13</v>
      </c>
      <c r="KS24" s="952"/>
      <c r="KT24" s="969"/>
      <c r="KU24" s="952"/>
      <c r="KV24" s="952"/>
      <c r="KW24" s="952"/>
      <c r="KX24" s="952"/>
      <c r="KY24" s="952"/>
      <c r="KZ24" s="952"/>
      <c r="LA24" s="952"/>
      <c r="LB24" s="952"/>
      <c r="LC24" s="952"/>
      <c r="LD24" s="952"/>
      <c r="LE24" s="952"/>
      <c r="LF24" s="952"/>
      <c r="LG24" s="952"/>
      <c r="LH24" s="952"/>
      <c r="LI24" s="958"/>
      <c r="LJ24" s="59"/>
      <c r="LK24" s="49" t="s">
        <v>13</v>
      </c>
      <c r="LL24" s="938"/>
      <c r="LM24" s="956"/>
      <c r="LN24" s="938"/>
      <c r="LO24" s="938"/>
      <c r="LP24" s="938"/>
      <c r="LQ24" s="938"/>
      <c r="LR24" s="938"/>
      <c r="LS24" s="938"/>
      <c r="LT24" s="938"/>
      <c r="LU24" s="938"/>
      <c r="LV24" s="938"/>
      <c r="LW24" s="938"/>
      <c r="LX24" s="938"/>
      <c r="LY24" s="938"/>
      <c r="LZ24" s="938"/>
      <c r="MA24" s="938"/>
      <c r="MB24" s="956"/>
      <c r="MC24" s="956"/>
      <c r="MD24" s="956"/>
      <c r="ME24" s="956"/>
      <c r="MF24" s="938"/>
      <c r="MG24" s="938"/>
      <c r="MH24" s="956"/>
      <c r="MI24" s="956"/>
      <c r="MJ24" s="956"/>
      <c r="MK24" s="956"/>
      <c r="ML24" s="956"/>
      <c r="MM24" s="956"/>
      <c r="MN24" s="956"/>
      <c r="MO24" s="956"/>
      <c r="MP24" s="956"/>
      <c r="MQ24" s="956"/>
      <c r="MR24" s="956"/>
      <c r="MS24" s="956"/>
      <c r="MT24" s="956"/>
      <c r="MU24" s="956"/>
      <c r="MV24" s="938"/>
      <c r="MW24" s="938"/>
      <c r="MX24" s="956"/>
      <c r="MY24" s="956"/>
      <c r="MZ24" s="956"/>
      <c r="NA24" s="956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167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170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180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182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190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217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220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64" t="s">
        <v>223</v>
      </c>
      <c r="GB25" s="398"/>
      <c r="GC25" s="397"/>
      <c r="GD25" s="313"/>
      <c r="GE25" s="314"/>
      <c r="GF25" s="464" t="s">
        <v>221</v>
      </c>
      <c r="GG25" s="398"/>
      <c r="GH25" s="397"/>
      <c r="GI25" s="313"/>
      <c r="GJ25" s="314"/>
      <c r="GK25" s="464" t="s">
        <v>141</v>
      </c>
      <c r="GL25" s="398"/>
      <c r="GM25" s="397"/>
      <c r="GN25" s="526"/>
      <c r="GO25" s="527"/>
      <c r="GP25" s="528"/>
      <c r="GQ25" s="534"/>
      <c r="GR25" s="530"/>
      <c r="GS25" s="526"/>
      <c r="GT25" s="527"/>
      <c r="GU25" s="531"/>
      <c r="GV25" s="534"/>
      <c r="GW25" s="530"/>
      <c r="GX25" s="532"/>
      <c r="GY25" s="533"/>
      <c r="GZ25" s="528"/>
      <c r="HA25" s="534"/>
      <c r="HB25" s="530"/>
      <c r="HC25" s="526"/>
      <c r="HD25" s="527"/>
      <c r="HE25" s="531"/>
      <c r="HF25" s="534"/>
      <c r="HG25" s="530"/>
      <c r="HH25" s="532"/>
      <c r="HI25" s="533"/>
      <c r="HJ25" s="528"/>
      <c r="HK25" s="534"/>
      <c r="HL25" s="530"/>
      <c r="HM25" s="532"/>
      <c r="HN25" s="533"/>
      <c r="HO25" s="531"/>
      <c r="HP25" s="534"/>
      <c r="HQ25" s="530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83"/>
      <c r="IQ25" s="94"/>
      <c r="IR25" s="33"/>
      <c r="IS25" s="272" t="s">
        <v>323</v>
      </c>
      <c r="IT25" s="269"/>
      <c r="IU25" s="583"/>
      <c r="IV25" s="89"/>
      <c r="IW25" s="33"/>
      <c r="IX25" s="272"/>
      <c r="IY25" s="269"/>
      <c r="IZ25" s="110"/>
      <c r="JA25" s="94"/>
      <c r="JB25" s="33"/>
      <c r="JC25" s="272"/>
      <c r="JD25" s="269"/>
      <c r="JE25" s="110"/>
      <c r="JF25" s="469"/>
      <c r="JG25" s="470"/>
      <c r="JH25" s="272"/>
      <c r="JI25" s="269"/>
      <c r="JJ25" s="583"/>
      <c r="JK25" s="94"/>
      <c r="JL25" s="33"/>
      <c r="JM25" s="272"/>
      <c r="JN25" s="269"/>
      <c r="JO25" s="110"/>
      <c r="JP25" s="381"/>
      <c r="JQ25" s="24"/>
      <c r="JR25" s="946"/>
      <c r="JS25" s="946"/>
      <c r="JT25" s="946"/>
      <c r="JU25" s="946"/>
      <c r="JV25" s="946"/>
      <c r="JW25" s="946"/>
      <c r="JX25" s="946"/>
      <c r="JY25" s="946"/>
      <c r="JZ25" s="946"/>
      <c r="KA25" s="946"/>
      <c r="KB25" s="943"/>
      <c r="KC25" s="943"/>
      <c r="KD25" s="943"/>
      <c r="KE25" s="943"/>
      <c r="KF25" s="943"/>
      <c r="KG25" s="946"/>
      <c r="KH25" s="946"/>
      <c r="KI25" s="946"/>
      <c r="KJ25" s="943"/>
      <c r="KK25" s="949"/>
      <c r="KL25" s="946"/>
      <c r="KM25" s="946"/>
      <c r="KN25" s="943"/>
      <c r="KO25" s="943"/>
      <c r="KP25" s="943"/>
      <c r="KQ25" s="966"/>
      <c r="KR25" s="70"/>
      <c r="KS25" s="952"/>
      <c r="KT25" s="969"/>
      <c r="KU25" s="952"/>
      <c r="KV25" s="952"/>
      <c r="KW25" s="952"/>
      <c r="KX25" s="952"/>
      <c r="KY25" s="952"/>
      <c r="KZ25" s="952"/>
      <c r="LA25" s="952"/>
      <c r="LB25" s="952"/>
      <c r="LC25" s="952"/>
      <c r="LD25" s="952"/>
      <c r="LE25" s="952"/>
      <c r="LF25" s="952"/>
      <c r="LG25" s="952"/>
      <c r="LH25" s="952"/>
      <c r="LI25" s="958"/>
      <c r="LJ25" s="59"/>
      <c r="LK25" s="49"/>
      <c r="LL25" s="938"/>
      <c r="LM25" s="956"/>
      <c r="LN25" s="938"/>
      <c r="LO25" s="938"/>
      <c r="LP25" s="938"/>
      <c r="LQ25" s="938"/>
      <c r="LR25" s="938"/>
      <c r="LS25" s="938"/>
      <c r="LT25" s="938"/>
      <c r="LU25" s="938"/>
      <c r="LV25" s="938"/>
      <c r="LW25" s="938"/>
      <c r="LX25" s="938"/>
      <c r="LY25" s="938"/>
      <c r="LZ25" s="938"/>
      <c r="MA25" s="938"/>
      <c r="MB25" s="956"/>
      <c r="MC25" s="956"/>
      <c r="MD25" s="956"/>
      <c r="ME25" s="956"/>
      <c r="MF25" s="938"/>
      <c r="MG25" s="938"/>
      <c r="MH25" s="956"/>
      <c r="MI25" s="956"/>
      <c r="MJ25" s="956"/>
      <c r="MK25" s="956"/>
      <c r="ML25" s="956"/>
      <c r="MM25" s="956"/>
      <c r="MN25" s="956"/>
      <c r="MO25" s="956"/>
      <c r="MP25" s="956"/>
      <c r="MQ25" s="956"/>
      <c r="MR25" s="956"/>
      <c r="MS25" s="956"/>
      <c r="MT25" s="956"/>
      <c r="MU25" s="956"/>
      <c r="MV25" s="938"/>
      <c r="MW25" s="938"/>
      <c r="MX25" s="956"/>
      <c r="MY25" s="956"/>
      <c r="MZ25" s="956"/>
      <c r="NA25" s="956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184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133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219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5"/>
      <c r="GB26" s="400"/>
      <c r="GC26" s="401"/>
      <c r="GD26" s="316"/>
      <c r="GE26" s="319"/>
      <c r="GF26" s="465"/>
      <c r="GG26" s="400"/>
      <c r="GH26" s="401"/>
      <c r="GI26" s="316"/>
      <c r="GJ26" s="319"/>
      <c r="GK26" s="465"/>
      <c r="GL26" s="400"/>
      <c r="GM26" s="401"/>
      <c r="GN26" s="535"/>
      <c r="GO26" s="536"/>
      <c r="GP26" s="537"/>
      <c r="GQ26" s="538"/>
      <c r="GR26" s="539"/>
      <c r="GS26" s="535"/>
      <c r="GT26" s="536"/>
      <c r="GU26" s="540"/>
      <c r="GV26" s="538"/>
      <c r="GW26" s="539"/>
      <c r="GX26" s="541"/>
      <c r="GY26" s="542"/>
      <c r="GZ26" s="537"/>
      <c r="HA26" s="538"/>
      <c r="HB26" s="539"/>
      <c r="HC26" s="535"/>
      <c r="HD26" s="536"/>
      <c r="HE26" s="540"/>
      <c r="HF26" s="538"/>
      <c r="HG26" s="539"/>
      <c r="HH26" s="541"/>
      <c r="HI26" s="542"/>
      <c r="HJ26" s="537"/>
      <c r="HK26" s="538"/>
      <c r="HL26" s="539"/>
      <c r="HM26" s="541"/>
      <c r="HN26" s="542"/>
      <c r="HO26" s="540"/>
      <c r="HP26" s="538"/>
      <c r="HQ26" s="539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84"/>
      <c r="IO26" s="584"/>
      <c r="IP26" s="585"/>
      <c r="IQ26" s="92"/>
      <c r="IR26" s="34"/>
      <c r="IS26" s="584"/>
      <c r="IT26" s="273"/>
      <c r="IU26" s="585"/>
      <c r="IV26" s="90"/>
      <c r="IW26" s="34"/>
      <c r="IX26" s="273"/>
      <c r="IY26" s="273"/>
      <c r="IZ26" s="111"/>
      <c r="JA26" s="92"/>
      <c r="JB26" s="34"/>
      <c r="JC26" s="273"/>
      <c r="JD26" s="273"/>
      <c r="JE26" s="111"/>
      <c r="JF26" s="471"/>
      <c r="JG26" s="474"/>
      <c r="JH26" s="273"/>
      <c r="JI26" s="273"/>
      <c r="JJ26" s="585"/>
      <c r="JK26" s="92"/>
      <c r="JL26" s="34"/>
      <c r="JM26" s="273"/>
      <c r="JN26" s="273"/>
      <c r="JO26" s="111"/>
      <c r="JP26" s="381"/>
      <c r="JQ26" s="25"/>
      <c r="JR26" s="947"/>
      <c r="JS26" s="947"/>
      <c r="JT26" s="947"/>
      <c r="JU26" s="947"/>
      <c r="JV26" s="947"/>
      <c r="JW26" s="947"/>
      <c r="JX26" s="947"/>
      <c r="JY26" s="947"/>
      <c r="JZ26" s="947"/>
      <c r="KA26" s="947"/>
      <c r="KB26" s="944"/>
      <c r="KC26" s="944"/>
      <c r="KD26" s="944"/>
      <c r="KE26" s="944"/>
      <c r="KF26" s="944"/>
      <c r="KG26" s="947"/>
      <c r="KH26" s="947"/>
      <c r="KI26" s="947"/>
      <c r="KJ26" s="944"/>
      <c r="KK26" s="950"/>
      <c r="KL26" s="947"/>
      <c r="KM26" s="947"/>
      <c r="KN26" s="944"/>
      <c r="KO26" s="944"/>
      <c r="KP26" s="944"/>
      <c r="KQ26" s="966"/>
      <c r="KR26" s="71"/>
      <c r="KS26" s="953"/>
      <c r="KT26" s="970"/>
      <c r="KU26" s="953"/>
      <c r="KV26" s="953"/>
      <c r="KW26" s="953"/>
      <c r="KX26" s="953"/>
      <c r="KY26" s="953"/>
      <c r="KZ26" s="953"/>
      <c r="LA26" s="953"/>
      <c r="LB26" s="953"/>
      <c r="LC26" s="953"/>
      <c r="LD26" s="953"/>
      <c r="LE26" s="953"/>
      <c r="LF26" s="953"/>
      <c r="LG26" s="953"/>
      <c r="LH26" s="953"/>
      <c r="LI26" s="959"/>
      <c r="LJ26" s="60"/>
      <c r="LK26" s="50"/>
      <c r="LL26" s="939"/>
      <c r="LM26" s="956"/>
      <c r="LN26" s="939"/>
      <c r="LO26" s="939"/>
      <c r="LP26" s="939"/>
      <c r="LQ26" s="939"/>
      <c r="LR26" s="939"/>
      <c r="LS26" s="939"/>
      <c r="LT26" s="939"/>
      <c r="LU26" s="939"/>
      <c r="LV26" s="939"/>
      <c r="LW26" s="939"/>
      <c r="LX26" s="939"/>
      <c r="LY26" s="939"/>
      <c r="LZ26" s="939"/>
      <c r="MA26" s="939"/>
      <c r="MB26" s="956"/>
      <c r="MC26" s="956"/>
      <c r="MD26" s="956"/>
      <c r="ME26" s="956"/>
      <c r="MF26" s="939"/>
      <c r="MG26" s="939"/>
      <c r="MH26" s="956"/>
      <c r="MI26" s="956"/>
      <c r="MJ26" s="956"/>
      <c r="MK26" s="956"/>
      <c r="ML26" s="956"/>
      <c r="MM26" s="956"/>
      <c r="MN26" s="956"/>
      <c r="MO26" s="956"/>
      <c r="MP26" s="956"/>
      <c r="MQ26" s="956"/>
      <c r="MR26" s="956"/>
      <c r="MS26" s="956"/>
      <c r="MT26" s="956"/>
      <c r="MU26" s="956"/>
      <c r="MV26" s="939"/>
      <c r="MW26" s="939"/>
      <c r="MX26" s="956"/>
      <c r="MY26" s="956"/>
      <c r="MZ26" s="956"/>
      <c r="NA26" s="956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216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63" t="s">
        <v>224</v>
      </c>
      <c r="GB27" s="393"/>
      <c r="GC27" s="394"/>
      <c r="GD27" s="309"/>
      <c r="GE27" s="320"/>
      <c r="GF27" s="463"/>
      <c r="GG27" s="393"/>
      <c r="GH27" s="394"/>
      <c r="GI27" s="309"/>
      <c r="GJ27" s="320"/>
      <c r="GK27" s="463" t="s">
        <v>139</v>
      </c>
      <c r="GL27" s="393"/>
      <c r="GM27" s="394"/>
      <c r="GN27" s="518"/>
      <c r="GO27" s="543"/>
      <c r="GP27" s="520"/>
      <c r="GQ27" s="521"/>
      <c r="GR27" s="522"/>
      <c r="GS27" s="518"/>
      <c r="GT27" s="543"/>
      <c r="GU27" s="523"/>
      <c r="GV27" s="521"/>
      <c r="GW27" s="522"/>
      <c r="GX27" s="524"/>
      <c r="GY27" s="544"/>
      <c r="GZ27" s="520"/>
      <c r="HA27" s="521"/>
      <c r="HB27" s="522"/>
      <c r="HC27" s="518"/>
      <c r="HD27" s="543"/>
      <c r="HE27" s="523"/>
      <c r="HF27" s="521"/>
      <c r="HG27" s="522"/>
      <c r="HH27" s="524"/>
      <c r="HI27" s="544"/>
      <c r="HJ27" s="520"/>
      <c r="HK27" s="521"/>
      <c r="HL27" s="522"/>
      <c r="HM27" s="524"/>
      <c r="HN27" s="544"/>
      <c r="HO27" s="523"/>
      <c r="HP27" s="521"/>
      <c r="HQ27" s="522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82"/>
      <c r="IQ27" s="93"/>
      <c r="IR27" s="35"/>
      <c r="IS27" s="270"/>
      <c r="IT27" s="271"/>
      <c r="IU27" s="582"/>
      <c r="IV27" s="88"/>
      <c r="IW27" s="35"/>
      <c r="IX27" s="270"/>
      <c r="IY27" s="271"/>
      <c r="IZ27" s="109"/>
      <c r="JA27" s="93"/>
      <c r="JB27" s="35"/>
      <c r="JC27" s="270"/>
      <c r="JD27" s="271"/>
      <c r="JE27" s="109"/>
      <c r="JF27" s="467"/>
      <c r="JG27" s="475"/>
      <c r="JH27" s="270"/>
      <c r="JI27" s="271"/>
      <c r="JJ27" s="582"/>
      <c r="JK27" s="93"/>
      <c r="JL27" s="35"/>
      <c r="JM27" s="270"/>
      <c r="JN27" s="271"/>
      <c r="JO27" s="109"/>
      <c r="JP27" s="381"/>
      <c r="JQ27" s="23"/>
      <c r="JR27" s="945">
        <f t="shared" ref="JR27" si="140">COUNTIF($A27:$JJ30,"=CSB13")</f>
        <v>2</v>
      </c>
      <c r="JS27" s="945">
        <f t="shared" ref="JS27" si="141">COUNTIF($A27:$JJ30,"=CSB16")</f>
        <v>0</v>
      </c>
      <c r="JT27" s="945">
        <f t="shared" ref="JT27" si="142">COUNTIF($A27:$JJ30,"=CSB24")</f>
        <v>1</v>
      </c>
      <c r="JU27" s="945">
        <f t="shared" ref="JU27" si="143">COUNTIF($A27:$JJ30,"=CSB25")</f>
        <v>0</v>
      </c>
      <c r="JV27" s="945">
        <f t="shared" ref="JV27" si="144">COUNTIF($A27:$JJ30,"=CSB3")</f>
        <v>1</v>
      </c>
      <c r="JW27" s="945">
        <f t="shared" ref="JW27" si="145">COUNTIF($A27:$JJ30,"=CSB4")</f>
        <v>1</v>
      </c>
      <c r="JX27" s="945">
        <f t="shared" ref="JX27" si="146">COUNTIF($A27:$JJ30,"=CSB5")</f>
        <v>1</v>
      </c>
      <c r="JY27" s="945">
        <f t="shared" ref="JY27" si="147">COUNTIF($A27:$JJ30,"=CSB28")</f>
        <v>1</v>
      </c>
      <c r="JZ27" s="945">
        <f t="shared" ref="JZ27" si="148">COUNTIF($A27:$JJ30,"B1")</f>
        <v>1</v>
      </c>
      <c r="KA27" s="945">
        <f t="shared" ref="KA27" si="149">COUNTIF($A27:$JJ30,"B2")</f>
        <v>2</v>
      </c>
      <c r="KB27" s="942">
        <f t="shared" ref="KB27" si="150">COUNTIF($A27:$JJ30,"B4")</f>
        <v>1</v>
      </c>
      <c r="KC27" s="942">
        <f t="shared" ref="KC27" si="151">COUNTIF($A27:$JJ30,"11")</f>
        <v>1</v>
      </c>
      <c r="KD27" s="942">
        <f t="shared" ref="KD27" si="152">COUNTIF($A27:$JJ30,"13")</f>
        <v>1</v>
      </c>
      <c r="KE27" s="942">
        <f t="shared" ref="KE27" si="153">COUNTIF($A27:$JJ30,"=14")</f>
        <v>1</v>
      </c>
      <c r="KF27" s="942">
        <f t="shared" ref="KF27" si="154">COUNTIF($A27:$JJ30,"=16")</f>
        <v>1</v>
      </c>
      <c r="KG27" s="945">
        <f t="shared" ref="KG27" si="155">COUNTIF($A27:$JJ30,"=22")</f>
        <v>0</v>
      </c>
      <c r="KH27" s="945">
        <f t="shared" ref="KH27" si="156">COUNTIF($A27:$JJ30,"=23")</f>
        <v>1</v>
      </c>
      <c r="KI27" s="945">
        <f t="shared" ref="KI27" si="157">COUNTIF($A27:$JJ30,"=24")</f>
        <v>1</v>
      </c>
      <c r="KJ27" s="942">
        <f t="shared" ref="KJ27" si="158">COUNTIF($A27:$JJ30,"=25")</f>
        <v>1</v>
      </c>
      <c r="KK27" s="948">
        <f t="shared" ref="KK27" si="159">COUNTIF($A27:$JJ30,"=26")</f>
        <v>0</v>
      </c>
      <c r="KL27" s="945">
        <f t="shared" ref="KL27" si="160">COUNTIF($A27:$JJ30,"=31")</f>
        <v>0</v>
      </c>
      <c r="KM27" s="945">
        <f t="shared" ref="KM27" si="161">COUNTIF($A27:$JJ30,"=32")</f>
        <v>7</v>
      </c>
      <c r="KN27" s="942">
        <f t="shared" ref="KN27" si="162">COUNTIF($A27:$JJ30,"=34")</f>
        <v>1</v>
      </c>
      <c r="KO27" s="942">
        <f t="shared" ref="KO27" si="163">COUNTIF($A27:$JJ30,"=35")</f>
        <v>1</v>
      </c>
      <c r="KP27" s="942">
        <f t="shared" ref="KP27" si="164">COUNTIF($A27:$JJ30,"=36")</f>
        <v>1</v>
      </c>
      <c r="KQ27" s="966">
        <f>COUNTIF($A27:$KP30,"=34")</f>
        <v>1</v>
      </c>
      <c r="KR27" s="69"/>
      <c r="KS27" s="951" t="str">
        <f>IF(COUNTIF($A27:$JJ30,"=41")&gt;0,"X"," ")</f>
        <v xml:space="preserve"> </v>
      </c>
      <c r="KT27" s="968" t="str">
        <f>IF(COUNTIF($A27:$JJ30,"=42")&gt;0,"X"," ")</f>
        <v xml:space="preserve"> </v>
      </c>
      <c r="KU27" s="951" t="str">
        <f>IF(COUNTIF($A27:$JJ30,"=40")&gt;0,"X"," ")</f>
        <v xml:space="preserve"> </v>
      </c>
      <c r="KV27" s="951" t="str">
        <f>IF(COUNTIF($A27:$JJ30,"=11")&gt;0,"X"," ")</f>
        <v>X</v>
      </c>
      <c r="KW27" s="951" t="str">
        <f>IF(COUNTIF($A27:$JJ30,"=13")&gt;0,"X"," ")</f>
        <v>X</v>
      </c>
      <c r="KX27" s="951" t="str">
        <f>IF(COUNTIF($A27:$JJ30,"=19")&gt;0,"X"," ")</f>
        <v xml:space="preserve"> </v>
      </c>
      <c r="KY27" s="951" t="str">
        <f>IF(COUNTIF($A27:$JJ30,"=14")&gt;0,"X"," ")</f>
        <v>X</v>
      </c>
      <c r="KZ27" s="951" t="str">
        <f>IF(COUNTIF($A27:$JJ30,"=23")&gt;0,"X"," ")</f>
        <v>X</v>
      </c>
      <c r="LA27" s="951" t="str">
        <f>IF(COUNTIF($A27:$JJ30,"=24")&gt;0,"X"," ")</f>
        <v>X</v>
      </c>
      <c r="LB27" s="951" t="str">
        <f>IF(COUNTIF($A27:$JJ30,"=25")&gt;0,"X"," ")</f>
        <v>X</v>
      </c>
      <c r="LC27" s="951" t="str">
        <f>IF(COUNTIF($A27:$JJ30,"=26")&gt;0,"X"," ")</f>
        <v xml:space="preserve"> </v>
      </c>
      <c r="LD27" s="951" t="str">
        <f>IF(COUNTIF($A27:$JJ30,"=29")&gt;0,"X"," ")</f>
        <v xml:space="preserve"> </v>
      </c>
      <c r="LE27" s="951" t="str">
        <f>IF(COUNTIF($A27:$JJ30,"=30")&gt;0,"X"," ")</f>
        <v xml:space="preserve"> </v>
      </c>
      <c r="LF27" s="951" t="str">
        <f>IF(COUNTIF($A27:$JJ30,"=31")&gt;0,"X"," ")</f>
        <v xml:space="preserve"> </v>
      </c>
      <c r="LG27" s="951" t="str">
        <f>IF(COUNTIF($A27:$JJ30,"=32")&gt;0,"X"," ")</f>
        <v>X</v>
      </c>
      <c r="LH27" s="951" t="str">
        <f>IF(COUNTIF($A27:$JJ30,"=33")&gt;0,"X"," ")</f>
        <v xml:space="preserve"> </v>
      </c>
      <c r="LI27" s="957" t="str">
        <f>IF(COUNTIF($A27:$JJ30,"=34")&gt;0,"X"," ")</f>
        <v>X</v>
      </c>
      <c r="LJ27" s="58"/>
      <c r="LK27" s="48"/>
      <c r="LL27" s="937" t="str">
        <f>IF(COUNTIF($A27:$JJ30,"=H.Prus")&gt;0,"Z"," ")</f>
        <v xml:space="preserve"> </v>
      </c>
      <c r="LM27" s="956" t="str">
        <f t="shared" ref="LM27" si="165">IF(COUNTIF($A27:$JJ30,"=Sz.Zieliński")&gt;0,"Z"," ")</f>
        <v xml:space="preserve"> </v>
      </c>
      <c r="LN27" s="937" t="str">
        <f>IF(COUNTIF($A27:$JJ30,"=M.Marcinkiewicz")&gt;0,"Z"," ")</f>
        <v>Z</v>
      </c>
      <c r="LO27" s="937" t="str">
        <f>IF(COUNTIF($A27:$JJ30,"=K.Cis")&gt;0,"Z"," ")</f>
        <v>Z</v>
      </c>
      <c r="LP27" s="937" t="str">
        <f t="shared" ref="LP27" si="166">IF(COUNTIF($A27:$JJ30,"=D.Lechtańska")&gt;0,"Z"," ")</f>
        <v xml:space="preserve"> </v>
      </c>
      <c r="LQ27" s="937" t="str">
        <f>IF(COUNTIF($A27:$JJ30,"=K.Choroszko")&gt;0,"Z"," ")</f>
        <v>Z</v>
      </c>
      <c r="LR27" s="937" t="str">
        <f>IF(COUNTIF($A27:$JJ30,"=Z.Niewiadomski")&gt;0,"Z"," ")</f>
        <v xml:space="preserve"> </v>
      </c>
      <c r="LS27" s="937" t="str">
        <f>IF(COUNTIF($A27:$JJ30,"=Z.Niewiadomski")&gt;0,"Z"," ")</f>
        <v xml:space="preserve"> </v>
      </c>
      <c r="LT27" s="937" t="str">
        <f>IF(COUNTIF($A27:$JJ30,"=Z.Niewiadomski")&gt;0,"Z"," ")</f>
        <v xml:space="preserve"> </v>
      </c>
      <c r="LU27" s="937" t="str">
        <f>IF(COUNTIF($A27:$JJ30,"=Z.Niewiadomski")&gt;0,"Z"," ")</f>
        <v xml:space="preserve"> </v>
      </c>
      <c r="LV27" s="937" t="str">
        <f>IF(COUNTIF($A27:$JJ30,"=Z.Niewiadomski")&gt;0,"Z"," ")</f>
        <v xml:space="preserve"> </v>
      </c>
      <c r="LW27" s="937" t="str">
        <f>IF(COUNTIF($A27:$JJ30,"=A.Miściur-Kaszyńska")&gt;0,"Z"," ")</f>
        <v xml:space="preserve"> </v>
      </c>
      <c r="LX27" s="937" t="str">
        <f t="shared" ref="LX27" si="167">IF(COUNTIF($A27:$JJ30,"=K.Janowicz")&gt;0,"Z"," ")</f>
        <v xml:space="preserve"> </v>
      </c>
      <c r="LY27" s="937" t="str">
        <f>IF(COUNTIF($A27:$JJ30,"=K.Kiejdo")&gt;0,"Z"," ")</f>
        <v>Z</v>
      </c>
      <c r="LZ27" s="937" t="str">
        <f>IF(COUNTIF($A27:$JJ30,"=M.Kieżun")&gt;0,"Z"," ")</f>
        <v>Z</v>
      </c>
      <c r="MA27" s="937" t="str">
        <f>IF(COUNTIF($A27:$JJ30,"=I.Kasprzyk")&gt;0,"Z"," ")</f>
        <v xml:space="preserve"> </v>
      </c>
      <c r="MB27" s="956" t="str">
        <f>IF(COUNTIF($A27:$JJ30,"=M.Choroszko")&gt;0,"Z"," ")</f>
        <v>Z</v>
      </c>
      <c r="MC27" s="956" t="str">
        <f>IF(COUNTIF($A27:$JJ30,"=M.Grzyb")&gt;0,"Z"," ")</f>
        <v>Z</v>
      </c>
      <c r="MD27" s="956" t="str">
        <f>IF(COUNTIF($A27:$JJ30,"=A.Muż")&gt;0,"Z"," ")</f>
        <v xml:space="preserve"> </v>
      </c>
      <c r="ME27" s="956" t="str">
        <f>IF(COUNTIF($A27:$JJ30,"=E.Kicka")&gt;0,"Z"," ")</f>
        <v>Z</v>
      </c>
      <c r="MF27" s="937" t="str">
        <f t="shared" ref="MF27" si="168">IF(COUNTIF($A27:$JJ30,"=P.Lisatowicz")&gt;0,"Z"," ")</f>
        <v xml:space="preserve"> </v>
      </c>
      <c r="MG27" s="937" t="str">
        <f>IF(COUNTIF($A27:$JJ30,"=M.Szonert")&gt;0,"Z"," ")</f>
        <v>Z</v>
      </c>
      <c r="MH27" s="956" t="str">
        <f>IF(COUNTIF($A27:$JJ30,"=E.Ciarciński")&gt;0,"Z"," ")</f>
        <v xml:space="preserve"> </v>
      </c>
      <c r="MI27" s="956" t="str">
        <f>IF(COUNTIF($A27:$JJ30,"=M.Czajka")&gt;0,"Z"," ")</f>
        <v>Z</v>
      </c>
      <c r="MJ27" s="956" t="str">
        <f t="shared" ref="MJ27" si="169">IF(COUNTIF($A27:$JJ30,"=W.Kopacki")&gt;0,"Z"," ")</f>
        <v xml:space="preserve"> </v>
      </c>
      <c r="MK27" s="956" t="str">
        <f>IF(COUNTIF($A27:$JJ30,"=A.Naszlin")&gt;0,"Z"," ")</f>
        <v xml:space="preserve"> </v>
      </c>
      <c r="ML27" s="956" t="str">
        <f>IF(COUNTIF($A27:$JJ30,"=A.Tychek")&gt;0,"Z"," ")</f>
        <v xml:space="preserve"> </v>
      </c>
      <c r="MM27" s="956" t="str">
        <f>IF(COUNTIF($A27:$JJ30,"=R.Sokulski")&gt;0,"Z"," ")</f>
        <v>Z</v>
      </c>
      <c r="MN27" s="956" t="str">
        <f>IF(COUNTIF($A27:$JJ30,"=S.Piotrowska")&gt;0,"Z"," ")</f>
        <v xml:space="preserve"> </v>
      </c>
      <c r="MO27" s="956" t="str">
        <f>IF(COUNTIF($A27:$JJ30,"=J.Gregorczuk")&gt;0,"Z"," ")</f>
        <v xml:space="preserve"> </v>
      </c>
      <c r="MP27" s="956" t="str">
        <f t="shared" ref="MP27" si="170">IF(COUNTIF($A27:$JJ30,"=A.Wyrwicka")&gt;0,"Z"," ")</f>
        <v>Z</v>
      </c>
      <c r="MQ27" s="956" t="str">
        <f t="shared" ref="MQ27" si="171">IF(COUNTIF($A27:$JJ30,"=K.Kopacki")&gt;0,"Z"," ")</f>
        <v xml:space="preserve"> </v>
      </c>
      <c r="MR27" s="956" t="str">
        <f>IF(COUNTIF($A27:$JJ30,"=R.Przęczek")&gt;0,"Z"," ")</f>
        <v xml:space="preserve"> </v>
      </c>
      <c r="MS27" s="956" t="str">
        <f>IF(COUNTIF($A27:$JJ30,"=D.Ławecka-Bednarska")&gt;0,"Z"," ")</f>
        <v xml:space="preserve"> </v>
      </c>
      <c r="MT27" s="956" t="str">
        <f t="shared" ref="MT27" si="172">IF(COUNTIF($A27:$JJ30,"=A.Sadolewski")&gt;0,"Z"," ")</f>
        <v xml:space="preserve"> </v>
      </c>
      <c r="MU27" s="956" t="str">
        <f>IF(COUNTIF($A27:$JJ30,"=M.Lipiński")&gt;0,"Z"," ")</f>
        <v>Z</v>
      </c>
      <c r="MV27" s="937" t="str">
        <f t="shared" ref="MV27" si="173">IF(COUNTIF($A27:$JJ30,"=E.Leśnikowska")&gt;0,"Z"," ")</f>
        <v xml:space="preserve"> </v>
      </c>
      <c r="MW27" s="937" t="str">
        <f>IF(COUNTIF($A27:$JJ30,"=N.Liakh")&gt;0,"Z"," ")</f>
        <v xml:space="preserve"> </v>
      </c>
      <c r="MX27" s="956" t="str">
        <f>IF(COUNTIF($A27:$JJ30,"=J.Lubkiewicz")&gt;0,"Z"," ")</f>
        <v xml:space="preserve"> </v>
      </c>
      <c r="MY27" s="956" t="str">
        <f t="shared" ref="MY27" si="174">IF(COUNTIF($A27:$JJ30,"=K.Kaczmarczyk")&gt;0,"Z"," ")</f>
        <v>Z</v>
      </c>
      <c r="MZ27" s="956" t="str">
        <f>IF(COUNTIF($A27:$JJ30,"=H.Libuda")&gt;0,"Z"," ")</f>
        <v xml:space="preserve"> </v>
      </c>
      <c r="NA27" s="956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166</v>
      </c>
      <c r="I28" s="282" t="s">
        <v>168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169</v>
      </c>
      <c r="X28" s="282" t="s">
        <v>46</v>
      </c>
      <c r="Y28" s="110" t="s">
        <v>173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179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181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183</v>
      </c>
      <c r="CA28" s="260" t="s">
        <v>29</v>
      </c>
      <c r="CB28" s="234" t="s">
        <v>194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134</v>
      </c>
      <c r="CQ28" s="110" t="s">
        <v>301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193</v>
      </c>
      <c r="EJ28" s="252" t="s">
        <v>303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218</v>
      </c>
      <c r="EX28" s="396" t="s">
        <v>198</v>
      </c>
      <c r="EY28" s="397" t="s">
        <v>228</v>
      </c>
      <c r="EZ28" s="313" t="s">
        <v>15</v>
      </c>
      <c r="FA28" s="321" t="s">
        <v>16</v>
      </c>
      <c r="FB28" s="395" t="s">
        <v>178</v>
      </c>
      <c r="FC28" s="396" t="s">
        <v>145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194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 t="s">
        <v>177</v>
      </c>
      <c r="FR28" s="396" t="s">
        <v>33</v>
      </c>
      <c r="FS28" s="397" t="s">
        <v>300</v>
      </c>
      <c r="FT28" s="313" t="s">
        <v>15</v>
      </c>
      <c r="FU28" s="321" t="s">
        <v>16</v>
      </c>
      <c r="FV28" s="395" t="s">
        <v>177</v>
      </c>
      <c r="FW28" s="396" t="s">
        <v>33</v>
      </c>
      <c r="FX28" s="397" t="s">
        <v>300</v>
      </c>
      <c r="FY28" s="313" t="s">
        <v>15</v>
      </c>
      <c r="FZ28" s="321" t="s">
        <v>16</v>
      </c>
      <c r="GA28" s="464" t="s">
        <v>137</v>
      </c>
      <c r="GB28" s="466" t="s">
        <v>138</v>
      </c>
      <c r="GC28" s="581" t="s">
        <v>227</v>
      </c>
      <c r="GD28" s="313" t="s">
        <v>15</v>
      </c>
      <c r="GE28" s="321" t="s">
        <v>16</v>
      </c>
      <c r="GF28" s="464" t="s">
        <v>94</v>
      </c>
      <c r="GG28" s="396" t="s">
        <v>222</v>
      </c>
      <c r="GH28" s="397">
        <v>35</v>
      </c>
      <c r="GI28" s="313" t="s">
        <v>15</v>
      </c>
      <c r="GJ28" s="321" t="s">
        <v>16</v>
      </c>
      <c r="GK28" s="464" t="s">
        <v>140</v>
      </c>
      <c r="GL28" s="396" t="s">
        <v>98</v>
      </c>
      <c r="GM28" s="397" t="s">
        <v>226</v>
      </c>
      <c r="GN28" s="526" t="s">
        <v>15</v>
      </c>
      <c r="GO28" s="545" t="s">
        <v>16</v>
      </c>
      <c r="GP28" s="528" t="s">
        <v>144</v>
      </c>
      <c r="GQ28" s="529" t="s">
        <v>25</v>
      </c>
      <c r="GR28" s="530">
        <v>32</v>
      </c>
      <c r="GS28" s="526" t="s">
        <v>15</v>
      </c>
      <c r="GT28" s="545" t="s">
        <v>16</v>
      </c>
      <c r="GU28" s="531" t="s">
        <v>144</v>
      </c>
      <c r="GV28" s="529" t="s">
        <v>25</v>
      </c>
      <c r="GW28" s="530">
        <v>32</v>
      </c>
      <c r="GX28" s="532" t="s">
        <v>15</v>
      </c>
      <c r="GY28" s="546" t="s">
        <v>16</v>
      </c>
      <c r="GZ28" s="528" t="s">
        <v>144</v>
      </c>
      <c r="HA28" s="529" t="s">
        <v>25</v>
      </c>
      <c r="HB28" s="530">
        <v>32</v>
      </c>
      <c r="HC28" s="526" t="s">
        <v>15</v>
      </c>
      <c r="HD28" s="545" t="s">
        <v>16</v>
      </c>
      <c r="HE28" s="531" t="s">
        <v>144</v>
      </c>
      <c r="HF28" s="529" t="s">
        <v>25</v>
      </c>
      <c r="HG28" s="530">
        <v>32</v>
      </c>
      <c r="HH28" s="532" t="s">
        <v>15</v>
      </c>
      <c r="HI28" s="546" t="s">
        <v>16</v>
      </c>
      <c r="HJ28" s="528" t="s">
        <v>144</v>
      </c>
      <c r="HK28" s="529" t="s">
        <v>25</v>
      </c>
      <c r="HL28" s="530">
        <v>32</v>
      </c>
      <c r="HM28" s="532" t="s">
        <v>15</v>
      </c>
      <c r="HN28" s="546" t="s">
        <v>16</v>
      </c>
      <c r="HO28" s="531" t="s">
        <v>144</v>
      </c>
      <c r="HP28" s="529" t="s">
        <v>25</v>
      </c>
      <c r="HQ28" s="530">
        <v>32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144</v>
      </c>
      <c r="IJ28" s="359" t="s">
        <v>25</v>
      </c>
      <c r="IK28" s="360">
        <v>32</v>
      </c>
      <c r="IL28" s="94" t="s">
        <v>15</v>
      </c>
      <c r="IM28" s="36" t="s">
        <v>16</v>
      </c>
      <c r="IN28" s="272" t="s">
        <v>229</v>
      </c>
      <c r="IO28" s="269" t="s">
        <v>59</v>
      </c>
      <c r="IP28" s="583">
        <v>34</v>
      </c>
      <c r="IQ28" s="94" t="s">
        <v>15</v>
      </c>
      <c r="IR28" s="36" t="s">
        <v>16</v>
      </c>
      <c r="IS28" s="272" t="s">
        <v>322</v>
      </c>
      <c r="IT28" s="269" t="s">
        <v>49</v>
      </c>
      <c r="IU28" s="583">
        <v>24</v>
      </c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143</v>
      </c>
      <c r="JD28" s="269" t="s">
        <v>77</v>
      </c>
      <c r="JE28" s="110">
        <v>23</v>
      </c>
      <c r="JF28" s="469" t="s">
        <v>15</v>
      </c>
      <c r="JG28" s="476" t="s">
        <v>16</v>
      </c>
      <c r="JH28" s="272" t="s">
        <v>230</v>
      </c>
      <c r="JI28" s="269" t="s">
        <v>231</v>
      </c>
      <c r="JJ28" s="583">
        <v>36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46"/>
      <c r="JS28" s="946"/>
      <c r="JT28" s="946"/>
      <c r="JU28" s="946"/>
      <c r="JV28" s="946"/>
      <c r="JW28" s="946"/>
      <c r="JX28" s="946"/>
      <c r="JY28" s="946"/>
      <c r="JZ28" s="946"/>
      <c r="KA28" s="946"/>
      <c r="KB28" s="943"/>
      <c r="KC28" s="943"/>
      <c r="KD28" s="943"/>
      <c r="KE28" s="943"/>
      <c r="KF28" s="943"/>
      <c r="KG28" s="946"/>
      <c r="KH28" s="946"/>
      <c r="KI28" s="946"/>
      <c r="KJ28" s="943"/>
      <c r="KK28" s="949"/>
      <c r="KL28" s="946"/>
      <c r="KM28" s="946"/>
      <c r="KN28" s="943"/>
      <c r="KO28" s="943"/>
      <c r="KP28" s="943"/>
      <c r="KQ28" s="966"/>
      <c r="KR28" s="70" t="s">
        <v>15</v>
      </c>
      <c r="KS28" s="952"/>
      <c r="KT28" s="969"/>
      <c r="KU28" s="952"/>
      <c r="KV28" s="952"/>
      <c r="KW28" s="952"/>
      <c r="KX28" s="952"/>
      <c r="KY28" s="952"/>
      <c r="KZ28" s="952"/>
      <c r="LA28" s="952"/>
      <c r="LB28" s="952"/>
      <c r="LC28" s="952"/>
      <c r="LD28" s="952"/>
      <c r="LE28" s="952"/>
      <c r="LF28" s="952"/>
      <c r="LG28" s="952"/>
      <c r="LH28" s="952"/>
      <c r="LI28" s="958"/>
      <c r="LJ28" s="59"/>
      <c r="LK28" s="49" t="s">
        <v>15</v>
      </c>
      <c r="LL28" s="938"/>
      <c r="LM28" s="956"/>
      <c r="LN28" s="938"/>
      <c r="LO28" s="938"/>
      <c r="LP28" s="938"/>
      <c r="LQ28" s="938"/>
      <c r="LR28" s="938"/>
      <c r="LS28" s="938"/>
      <c r="LT28" s="938"/>
      <c r="LU28" s="938"/>
      <c r="LV28" s="938"/>
      <c r="LW28" s="938"/>
      <c r="LX28" s="938"/>
      <c r="LY28" s="938"/>
      <c r="LZ28" s="938"/>
      <c r="MA28" s="938"/>
      <c r="MB28" s="956"/>
      <c r="MC28" s="956"/>
      <c r="MD28" s="956"/>
      <c r="ME28" s="956"/>
      <c r="MF28" s="938"/>
      <c r="MG28" s="938"/>
      <c r="MH28" s="956"/>
      <c r="MI28" s="956"/>
      <c r="MJ28" s="956"/>
      <c r="MK28" s="956"/>
      <c r="ML28" s="956"/>
      <c r="MM28" s="956"/>
      <c r="MN28" s="956"/>
      <c r="MO28" s="956"/>
      <c r="MP28" s="956"/>
      <c r="MQ28" s="956"/>
      <c r="MR28" s="956"/>
      <c r="MS28" s="956"/>
      <c r="MT28" s="956"/>
      <c r="MU28" s="956"/>
      <c r="MV28" s="938"/>
      <c r="MW28" s="938"/>
      <c r="MX28" s="956"/>
      <c r="MY28" s="956"/>
      <c r="MZ28" s="956"/>
      <c r="NA28" s="956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167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170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180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182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190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217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220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64" t="s">
        <v>225</v>
      </c>
      <c r="GB29" s="398"/>
      <c r="GC29" s="397"/>
      <c r="GD29" s="313"/>
      <c r="GE29" s="314"/>
      <c r="GF29" s="464" t="s">
        <v>221</v>
      </c>
      <c r="GG29" s="398"/>
      <c r="GH29" s="397"/>
      <c r="GI29" s="313"/>
      <c r="GJ29" s="314"/>
      <c r="GK29" s="464" t="s">
        <v>141</v>
      </c>
      <c r="GL29" s="398"/>
      <c r="GM29" s="397"/>
      <c r="GN29" s="526"/>
      <c r="GO29" s="527"/>
      <c r="GP29" s="528"/>
      <c r="GQ29" s="534"/>
      <c r="GR29" s="530"/>
      <c r="GS29" s="526"/>
      <c r="GT29" s="527"/>
      <c r="GU29" s="531"/>
      <c r="GV29" s="534"/>
      <c r="GW29" s="530"/>
      <c r="GX29" s="532"/>
      <c r="GY29" s="533"/>
      <c r="GZ29" s="528"/>
      <c r="HA29" s="534"/>
      <c r="HB29" s="530"/>
      <c r="HC29" s="526"/>
      <c r="HD29" s="527"/>
      <c r="HE29" s="531"/>
      <c r="HF29" s="534"/>
      <c r="HG29" s="530"/>
      <c r="HH29" s="532"/>
      <c r="HI29" s="533"/>
      <c r="HJ29" s="528"/>
      <c r="HK29" s="534"/>
      <c r="HL29" s="530"/>
      <c r="HM29" s="532"/>
      <c r="HN29" s="533"/>
      <c r="HO29" s="531"/>
      <c r="HP29" s="534"/>
      <c r="HQ29" s="530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83"/>
      <c r="IQ29" s="94"/>
      <c r="IR29" s="33"/>
      <c r="IS29" s="272" t="s">
        <v>323</v>
      </c>
      <c r="IT29" s="269"/>
      <c r="IU29" s="583"/>
      <c r="IV29" s="89"/>
      <c r="IW29" s="33"/>
      <c r="IX29" s="272"/>
      <c r="IY29" s="269"/>
      <c r="IZ29" s="110"/>
      <c r="JA29" s="94"/>
      <c r="JB29" s="33"/>
      <c r="JC29" s="272"/>
      <c r="JD29" s="269"/>
      <c r="JE29" s="110"/>
      <c r="JF29" s="469"/>
      <c r="JG29" s="470"/>
      <c r="JH29" s="272"/>
      <c r="JI29" s="269"/>
      <c r="JJ29" s="583"/>
      <c r="JK29" s="94"/>
      <c r="JL29" s="33"/>
      <c r="JM29" s="272"/>
      <c r="JN29" s="269"/>
      <c r="JO29" s="110"/>
      <c r="JP29" s="381"/>
      <c r="JQ29" s="24"/>
      <c r="JR29" s="946"/>
      <c r="JS29" s="946"/>
      <c r="JT29" s="946"/>
      <c r="JU29" s="946"/>
      <c r="JV29" s="946"/>
      <c r="JW29" s="946"/>
      <c r="JX29" s="946"/>
      <c r="JY29" s="946"/>
      <c r="JZ29" s="946"/>
      <c r="KA29" s="946"/>
      <c r="KB29" s="943"/>
      <c r="KC29" s="943"/>
      <c r="KD29" s="943"/>
      <c r="KE29" s="943"/>
      <c r="KF29" s="943"/>
      <c r="KG29" s="946"/>
      <c r="KH29" s="946"/>
      <c r="KI29" s="946"/>
      <c r="KJ29" s="943"/>
      <c r="KK29" s="949"/>
      <c r="KL29" s="946"/>
      <c r="KM29" s="946"/>
      <c r="KN29" s="943"/>
      <c r="KO29" s="943"/>
      <c r="KP29" s="943"/>
      <c r="KQ29" s="966"/>
      <c r="KR29" s="70"/>
      <c r="KS29" s="952"/>
      <c r="KT29" s="969"/>
      <c r="KU29" s="952"/>
      <c r="KV29" s="952"/>
      <c r="KW29" s="952"/>
      <c r="KX29" s="952"/>
      <c r="KY29" s="952"/>
      <c r="KZ29" s="952"/>
      <c r="LA29" s="952"/>
      <c r="LB29" s="952"/>
      <c r="LC29" s="952"/>
      <c r="LD29" s="952"/>
      <c r="LE29" s="952"/>
      <c r="LF29" s="952"/>
      <c r="LG29" s="952"/>
      <c r="LH29" s="952"/>
      <c r="LI29" s="958"/>
      <c r="LJ29" s="59"/>
      <c r="LK29" s="49"/>
      <c r="LL29" s="938"/>
      <c r="LM29" s="956"/>
      <c r="LN29" s="938"/>
      <c r="LO29" s="938"/>
      <c r="LP29" s="938"/>
      <c r="LQ29" s="938"/>
      <c r="LR29" s="938"/>
      <c r="LS29" s="938"/>
      <c r="LT29" s="938"/>
      <c r="LU29" s="938"/>
      <c r="LV29" s="938"/>
      <c r="LW29" s="938"/>
      <c r="LX29" s="938"/>
      <c r="LY29" s="938"/>
      <c r="LZ29" s="938"/>
      <c r="MA29" s="938"/>
      <c r="MB29" s="956"/>
      <c r="MC29" s="956"/>
      <c r="MD29" s="956"/>
      <c r="ME29" s="956"/>
      <c r="MF29" s="938"/>
      <c r="MG29" s="938"/>
      <c r="MH29" s="956"/>
      <c r="MI29" s="956"/>
      <c r="MJ29" s="956"/>
      <c r="MK29" s="956"/>
      <c r="ML29" s="956"/>
      <c r="MM29" s="956"/>
      <c r="MN29" s="956"/>
      <c r="MO29" s="956"/>
      <c r="MP29" s="956"/>
      <c r="MQ29" s="956"/>
      <c r="MR29" s="956"/>
      <c r="MS29" s="956"/>
      <c r="MT29" s="956"/>
      <c r="MU29" s="956"/>
      <c r="MV29" s="938"/>
      <c r="MW29" s="938"/>
      <c r="MX29" s="956"/>
      <c r="MY29" s="956"/>
      <c r="MZ29" s="956"/>
      <c r="NA29" s="956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184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133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219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5"/>
      <c r="GB30" s="400"/>
      <c r="GC30" s="401"/>
      <c r="GD30" s="316"/>
      <c r="GE30" s="319"/>
      <c r="GF30" s="465"/>
      <c r="GG30" s="400"/>
      <c r="GH30" s="401"/>
      <c r="GI30" s="316"/>
      <c r="GJ30" s="319"/>
      <c r="GK30" s="465"/>
      <c r="GL30" s="400"/>
      <c r="GM30" s="401"/>
      <c r="GN30" s="535"/>
      <c r="GO30" s="536"/>
      <c r="GP30" s="537"/>
      <c r="GQ30" s="538"/>
      <c r="GR30" s="539"/>
      <c r="GS30" s="535"/>
      <c r="GT30" s="536"/>
      <c r="GU30" s="540"/>
      <c r="GV30" s="538"/>
      <c r="GW30" s="539"/>
      <c r="GX30" s="541"/>
      <c r="GY30" s="542"/>
      <c r="GZ30" s="537"/>
      <c r="HA30" s="538"/>
      <c r="HB30" s="539"/>
      <c r="HC30" s="535"/>
      <c r="HD30" s="536"/>
      <c r="HE30" s="540"/>
      <c r="HF30" s="538"/>
      <c r="HG30" s="539"/>
      <c r="HH30" s="541"/>
      <c r="HI30" s="542"/>
      <c r="HJ30" s="537"/>
      <c r="HK30" s="538"/>
      <c r="HL30" s="539"/>
      <c r="HM30" s="541"/>
      <c r="HN30" s="542"/>
      <c r="HO30" s="540"/>
      <c r="HP30" s="538"/>
      <c r="HQ30" s="539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84"/>
      <c r="IO30" s="584"/>
      <c r="IP30" s="585"/>
      <c r="IQ30" s="92"/>
      <c r="IR30" s="34"/>
      <c r="IS30" s="584"/>
      <c r="IT30" s="273"/>
      <c r="IU30" s="585"/>
      <c r="IV30" s="90"/>
      <c r="IW30" s="34"/>
      <c r="IX30" s="273"/>
      <c r="IY30" s="273"/>
      <c r="IZ30" s="111"/>
      <c r="JA30" s="92"/>
      <c r="JB30" s="34"/>
      <c r="JC30" s="273"/>
      <c r="JD30" s="273"/>
      <c r="JE30" s="111"/>
      <c r="JF30" s="471"/>
      <c r="JG30" s="474"/>
      <c r="JH30" s="273"/>
      <c r="JI30" s="273"/>
      <c r="JJ30" s="585"/>
      <c r="JK30" s="92"/>
      <c r="JL30" s="34"/>
      <c r="JM30" s="273"/>
      <c r="JN30" s="273"/>
      <c r="JO30" s="111"/>
      <c r="JP30" s="381"/>
      <c r="JQ30" s="25"/>
      <c r="JR30" s="947"/>
      <c r="JS30" s="947"/>
      <c r="JT30" s="947"/>
      <c r="JU30" s="947"/>
      <c r="JV30" s="947"/>
      <c r="JW30" s="947"/>
      <c r="JX30" s="947"/>
      <c r="JY30" s="947"/>
      <c r="JZ30" s="947"/>
      <c r="KA30" s="947"/>
      <c r="KB30" s="944"/>
      <c r="KC30" s="944"/>
      <c r="KD30" s="944"/>
      <c r="KE30" s="944"/>
      <c r="KF30" s="944"/>
      <c r="KG30" s="947"/>
      <c r="KH30" s="947"/>
      <c r="KI30" s="947"/>
      <c r="KJ30" s="944"/>
      <c r="KK30" s="950"/>
      <c r="KL30" s="947"/>
      <c r="KM30" s="947"/>
      <c r="KN30" s="944"/>
      <c r="KO30" s="944"/>
      <c r="KP30" s="944"/>
      <c r="KQ30" s="966"/>
      <c r="KR30" s="71"/>
      <c r="KS30" s="953"/>
      <c r="KT30" s="970"/>
      <c r="KU30" s="953"/>
      <c r="KV30" s="953"/>
      <c r="KW30" s="953"/>
      <c r="KX30" s="953"/>
      <c r="KY30" s="953"/>
      <c r="KZ30" s="953"/>
      <c r="LA30" s="953"/>
      <c r="LB30" s="953"/>
      <c r="LC30" s="953"/>
      <c r="LD30" s="953"/>
      <c r="LE30" s="953"/>
      <c r="LF30" s="953"/>
      <c r="LG30" s="953"/>
      <c r="LH30" s="953"/>
      <c r="LI30" s="959"/>
      <c r="LJ30" s="60"/>
      <c r="LK30" s="50"/>
      <c r="LL30" s="939"/>
      <c r="LM30" s="956"/>
      <c r="LN30" s="939"/>
      <c r="LO30" s="939"/>
      <c r="LP30" s="939"/>
      <c r="LQ30" s="939"/>
      <c r="LR30" s="939"/>
      <c r="LS30" s="939"/>
      <c r="LT30" s="939"/>
      <c r="LU30" s="939"/>
      <c r="LV30" s="939"/>
      <c r="LW30" s="939"/>
      <c r="LX30" s="939"/>
      <c r="LY30" s="939"/>
      <c r="LZ30" s="939"/>
      <c r="MA30" s="939"/>
      <c r="MB30" s="956"/>
      <c r="MC30" s="956"/>
      <c r="MD30" s="956"/>
      <c r="ME30" s="956"/>
      <c r="MF30" s="939"/>
      <c r="MG30" s="939"/>
      <c r="MH30" s="956"/>
      <c r="MI30" s="956"/>
      <c r="MJ30" s="956"/>
      <c r="MK30" s="956"/>
      <c r="ML30" s="956"/>
      <c r="MM30" s="956"/>
      <c r="MN30" s="956"/>
      <c r="MO30" s="956"/>
      <c r="MP30" s="956"/>
      <c r="MQ30" s="956"/>
      <c r="MR30" s="956"/>
      <c r="MS30" s="956"/>
      <c r="MT30" s="956"/>
      <c r="MU30" s="956"/>
      <c r="MV30" s="939"/>
      <c r="MW30" s="939"/>
      <c r="MX30" s="956"/>
      <c r="MY30" s="956"/>
      <c r="MZ30" s="956"/>
      <c r="NA30" s="956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216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63" t="s">
        <v>224</v>
      </c>
      <c r="GB31" s="393"/>
      <c r="GC31" s="394"/>
      <c r="GD31" s="309"/>
      <c r="GE31" s="322"/>
      <c r="GF31" s="463"/>
      <c r="GG31" s="393"/>
      <c r="GH31" s="394"/>
      <c r="GI31" s="309"/>
      <c r="GJ31" s="322"/>
      <c r="GK31" s="463" t="s">
        <v>139</v>
      </c>
      <c r="GL31" s="393"/>
      <c r="GM31" s="394"/>
      <c r="GN31" s="518"/>
      <c r="GO31" s="547"/>
      <c r="GP31" s="520"/>
      <c r="GQ31" s="521"/>
      <c r="GR31" s="522"/>
      <c r="GS31" s="518"/>
      <c r="GT31" s="547"/>
      <c r="GU31" s="523"/>
      <c r="GV31" s="521"/>
      <c r="GW31" s="522"/>
      <c r="GX31" s="524"/>
      <c r="GY31" s="548"/>
      <c r="GZ31" s="520"/>
      <c r="HA31" s="521"/>
      <c r="HB31" s="522"/>
      <c r="HC31" s="518"/>
      <c r="HD31" s="547"/>
      <c r="HE31" s="523"/>
      <c r="HF31" s="521"/>
      <c r="HG31" s="522"/>
      <c r="HH31" s="524"/>
      <c r="HI31" s="548"/>
      <c r="HJ31" s="520"/>
      <c r="HK31" s="521"/>
      <c r="HL31" s="522"/>
      <c r="HM31" s="524"/>
      <c r="HN31" s="548"/>
      <c r="HO31" s="523"/>
      <c r="HP31" s="521"/>
      <c r="HQ31" s="522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270"/>
      <c r="IO31" s="271"/>
      <c r="IP31" s="109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408"/>
      <c r="JF31" s="467"/>
      <c r="JG31" s="477"/>
      <c r="JH31" s="270"/>
      <c r="JI31" s="271"/>
      <c r="JJ31" s="582"/>
      <c r="JK31" s="93"/>
      <c r="JL31" s="37"/>
      <c r="JM31" s="270"/>
      <c r="JN31" s="271"/>
      <c r="JO31" s="109"/>
      <c r="JP31" s="381"/>
      <c r="JQ31" s="23"/>
      <c r="JR31" s="945">
        <f t="shared" ref="JR31" si="175">COUNTIF($A31:$JJ34,"=CSB13")</f>
        <v>2</v>
      </c>
      <c r="JS31" s="945">
        <f t="shared" ref="JS31" si="176">COUNTIF($A31:$JJ34,"=CSB16")</f>
        <v>0</v>
      </c>
      <c r="JT31" s="945">
        <f t="shared" ref="JT31" si="177">COUNTIF($A31:$JJ34,"=CSB24")</f>
        <v>1</v>
      </c>
      <c r="JU31" s="945">
        <f t="shared" ref="JU31" si="178">COUNTIF($A31:$JJ34,"=CSB25")</f>
        <v>0</v>
      </c>
      <c r="JV31" s="945">
        <f t="shared" ref="JV31" si="179">COUNTIF($A31:$JJ34,"=CSB3")</f>
        <v>1</v>
      </c>
      <c r="JW31" s="945">
        <f t="shared" ref="JW31" si="180">COUNTIF($A31:$JJ34,"=CSB4")</f>
        <v>1</v>
      </c>
      <c r="JX31" s="945">
        <f t="shared" ref="JX31" si="181">COUNTIF($A31:$JJ34,"=CSB5")</f>
        <v>1</v>
      </c>
      <c r="JY31" s="945">
        <f t="shared" ref="JY31" si="182">COUNTIF($A31:$JJ34,"=CSB28")</f>
        <v>1</v>
      </c>
      <c r="JZ31" s="945">
        <f t="shared" ref="JZ31" si="183">COUNTIF($A31:$JJ34,"B1")</f>
        <v>1</v>
      </c>
      <c r="KA31" s="945">
        <f t="shared" ref="KA31" si="184">COUNTIF($A31:$JJ34,"B2")</f>
        <v>2</v>
      </c>
      <c r="KB31" s="942">
        <f t="shared" ref="KB31" si="185">COUNTIF($A31:$JJ34,"B4")</f>
        <v>1</v>
      </c>
      <c r="KC31" s="942">
        <f t="shared" ref="KC31" si="186">COUNTIF($A31:$JJ34,"11")</f>
        <v>1</v>
      </c>
      <c r="KD31" s="942">
        <f t="shared" ref="KD31" si="187">COUNTIF($A31:$JJ34,"13")</f>
        <v>1</v>
      </c>
      <c r="KE31" s="942">
        <f t="shared" ref="KE31" si="188">COUNTIF($A31:$JJ34,"=14")</f>
        <v>1</v>
      </c>
      <c r="KF31" s="942">
        <f t="shared" ref="KF31" si="189">COUNTIF($A31:$JJ34,"=16")</f>
        <v>1</v>
      </c>
      <c r="KG31" s="945">
        <f t="shared" ref="KG31" si="190">COUNTIF($A31:$JJ34,"=22")</f>
        <v>0</v>
      </c>
      <c r="KH31" s="945">
        <f t="shared" ref="KH31" si="191">COUNTIF($A31:$JJ34,"=23")</f>
        <v>7</v>
      </c>
      <c r="KI31" s="945">
        <f t="shared" ref="KI31" si="192">COUNTIF($A31:$JJ34,"=24")</f>
        <v>1</v>
      </c>
      <c r="KJ31" s="942">
        <f t="shared" ref="KJ31" si="193">COUNTIF($A31:$JJ34,"=25")</f>
        <v>1</v>
      </c>
      <c r="KK31" s="948">
        <f t="shared" ref="KK31" si="194">COUNTIF($A31:$JJ34,"=26")</f>
        <v>0</v>
      </c>
      <c r="KL31" s="945">
        <f t="shared" ref="KL31" si="195">COUNTIF($A31:$JJ34,"=31")</f>
        <v>0</v>
      </c>
      <c r="KM31" s="945">
        <f t="shared" ref="KM31" si="196">COUNTIF($A31:$JJ34,"=32")</f>
        <v>1</v>
      </c>
      <c r="KN31" s="942">
        <f t="shared" ref="KN31" si="197">COUNTIF($A31:$JJ34,"=34")</f>
        <v>1</v>
      </c>
      <c r="KO31" s="942">
        <f t="shared" ref="KO31" si="198">COUNTIF($A31:$JJ34,"=35")</f>
        <v>1</v>
      </c>
      <c r="KP31" s="942">
        <f t="shared" ref="KP31" si="199">COUNTIF($A31:$JJ34,"=36")</f>
        <v>1</v>
      </c>
      <c r="KQ31" s="966">
        <f>COUNTIF($A31:$KP34,"=34")</f>
        <v>1</v>
      </c>
      <c r="KR31" s="69"/>
      <c r="KS31" s="951" t="str">
        <f>IF(COUNTIF($A31:$JJ34,"=41")&gt;0,"X"," ")</f>
        <v xml:space="preserve"> </v>
      </c>
      <c r="KT31" s="968" t="str">
        <f>IF(COUNTIF($A31:$JJ34,"=42")&gt;0,"X"," ")</f>
        <v xml:space="preserve"> </v>
      </c>
      <c r="KU31" s="951" t="str">
        <f>IF(COUNTIF($A31:$JJ34,"=40")&gt;0,"X"," ")</f>
        <v xml:space="preserve"> </v>
      </c>
      <c r="KV31" s="951" t="str">
        <f>IF(COUNTIF($A31:$JJ34,"=11")&gt;0,"X"," ")</f>
        <v>X</v>
      </c>
      <c r="KW31" s="951" t="str">
        <f>IF(COUNTIF($A31:$JJ34,"=13")&gt;0,"X"," ")</f>
        <v>X</v>
      </c>
      <c r="KX31" s="951" t="str">
        <f>IF(COUNTIF($A31:$JJ34,"=19")&gt;0,"X"," ")</f>
        <v xml:space="preserve"> </v>
      </c>
      <c r="KY31" s="951" t="str">
        <f>IF(COUNTIF($A31:$JJ34,"=14")&gt;0,"X"," ")</f>
        <v>X</v>
      </c>
      <c r="KZ31" s="951" t="str">
        <f>IF(COUNTIF($A31:$JJ34,"=23")&gt;0,"X"," ")</f>
        <v>X</v>
      </c>
      <c r="LA31" s="951" t="str">
        <f>IF(COUNTIF($A31:$JJ34,"=24")&gt;0,"X"," ")</f>
        <v>X</v>
      </c>
      <c r="LB31" s="951" t="str">
        <f>IF(COUNTIF($A31:$JJ34,"=25")&gt;0,"X"," ")</f>
        <v>X</v>
      </c>
      <c r="LC31" s="951" t="str">
        <f>IF(COUNTIF($A31:$JJ34,"=26")&gt;0,"X"," ")</f>
        <v xml:space="preserve"> </v>
      </c>
      <c r="LD31" s="951" t="str">
        <f>IF(COUNTIF($A31:$JJ34,"=29")&gt;0,"X"," ")</f>
        <v xml:space="preserve"> </v>
      </c>
      <c r="LE31" s="951" t="str">
        <f>IF(COUNTIF($A31:$JJ34,"=30")&gt;0,"X"," ")</f>
        <v xml:space="preserve"> </v>
      </c>
      <c r="LF31" s="951" t="str">
        <f>IF(COUNTIF($A31:$JJ34,"=31")&gt;0,"X"," ")</f>
        <v xml:space="preserve"> </v>
      </c>
      <c r="LG31" s="951" t="str">
        <f>IF(COUNTIF($A31:$JJ34,"=32")&gt;0,"X"," ")</f>
        <v>X</v>
      </c>
      <c r="LH31" s="951" t="str">
        <f>IF(COUNTIF($A31:$JJ34,"=33")&gt;0,"X"," ")</f>
        <v xml:space="preserve"> </v>
      </c>
      <c r="LI31" s="957" t="str">
        <f>IF(COUNTIF($A31:$JJ34,"=34")&gt;0,"X"," ")</f>
        <v>X</v>
      </c>
      <c r="LJ31" s="58"/>
      <c r="LK31" s="48"/>
      <c r="LL31" s="937" t="str">
        <f>IF(COUNTIF($A31:$JJ34,"=H.Prus")&gt;0,"Z"," ")</f>
        <v xml:space="preserve"> </v>
      </c>
      <c r="LM31" s="956" t="str">
        <f t="shared" ref="LM31" si="200">IF(COUNTIF($A31:$JJ34,"=Sz.Zieliński")&gt;0,"Z"," ")</f>
        <v xml:space="preserve"> </v>
      </c>
      <c r="LN31" s="937" t="str">
        <f>IF(COUNTIF($A31:$JJ34,"=M.Marcinkiewicz")&gt;0,"Z"," ")</f>
        <v>Z</v>
      </c>
      <c r="LO31" s="937" t="str">
        <f>IF(COUNTIF($A31:$JJ34,"=K.Cis")&gt;0,"Z"," ")</f>
        <v>Z</v>
      </c>
      <c r="LP31" s="937" t="str">
        <f t="shared" ref="LP31" si="201">IF(COUNTIF($A31:$JJ34,"=D.Lechtańska")&gt;0,"Z"," ")</f>
        <v xml:space="preserve"> </v>
      </c>
      <c r="LQ31" s="937" t="str">
        <f>IF(COUNTIF($A31:$JJ34,"=K.Choroszko")&gt;0,"Z"," ")</f>
        <v>Z</v>
      </c>
      <c r="LR31" s="937" t="str">
        <f>IF(COUNTIF($A31:$JJ34,"=Z.Niewiadomski")&gt;0,"Z"," ")</f>
        <v xml:space="preserve"> </v>
      </c>
      <c r="LS31" s="937" t="str">
        <f>IF(COUNTIF($A31:$JJ34,"=Z.Niewiadomski")&gt;0,"Z"," ")</f>
        <v xml:space="preserve"> </v>
      </c>
      <c r="LT31" s="937" t="str">
        <f>IF(COUNTIF($A31:$JJ34,"=Z.Niewiadomski")&gt;0,"Z"," ")</f>
        <v xml:space="preserve"> </v>
      </c>
      <c r="LU31" s="937" t="str">
        <f>IF(COUNTIF($A31:$JJ34,"=Z.Niewiadomski")&gt;0,"Z"," ")</f>
        <v xml:space="preserve"> </v>
      </c>
      <c r="LV31" s="937" t="str">
        <f>IF(COUNTIF($A31:$JJ34,"=Z.Niewiadomski")&gt;0,"Z"," ")</f>
        <v xml:space="preserve"> </v>
      </c>
      <c r="LW31" s="937" t="str">
        <f>IF(COUNTIF($A31:$JJ34,"=A.Miściur-Kaszyńska")&gt;0,"Z"," ")</f>
        <v xml:space="preserve"> </v>
      </c>
      <c r="LX31" s="937" t="str">
        <f t="shared" ref="LX31" si="202">IF(COUNTIF($A31:$JJ34,"=K.Janowicz")&gt;0,"Z"," ")</f>
        <v xml:space="preserve"> </v>
      </c>
      <c r="LY31" s="937" t="str">
        <f>IF(COUNTIF($A31:$JJ34,"=K.Kiejdo")&gt;0,"Z"," ")</f>
        <v>Z</v>
      </c>
      <c r="LZ31" s="937" t="str">
        <f>IF(COUNTIF($A31:$JJ34,"=M.Kieżun")&gt;0,"Z"," ")</f>
        <v>Z</v>
      </c>
      <c r="MA31" s="937" t="str">
        <f>IF(COUNTIF($A31:$JJ34,"=I.Kasprzyk")&gt;0,"Z"," ")</f>
        <v xml:space="preserve"> </v>
      </c>
      <c r="MB31" s="956" t="str">
        <f>IF(COUNTIF($A31:$JJ34,"=M.Choroszko")&gt;0,"Z"," ")</f>
        <v>Z</v>
      </c>
      <c r="MC31" s="956" t="str">
        <f>IF(COUNTIF($A31:$JJ34,"=M.Grzyb")&gt;0,"Z"," ")</f>
        <v>Z</v>
      </c>
      <c r="MD31" s="956" t="str">
        <f>IF(COUNTIF($A31:$JJ34,"=A.Muż")&gt;0,"Z"," ")</f>
        <v xml:space="preserve"> </v>
      </c>
      <c r="ME31" s="956" t="str">
        <f>IF(COUNTIF($A31:$JJ34,"=E.Kicka")&gt;0,"Z"," ")</f>
        <v>Z</v>
      </c>
      <c r="MF31" s="937" t="str">
        <f t="shared" ref="MF31" si="203">IF(COUNTIF($A31:$JJ34,"=P.Lisatowicz")&gt;0,"Z"," ")</f>
        <v xml:space="preserve"> </v>
      </c>
      <c r="MG31" s="937" t="str">
        <f>IF(COUNTIF($A31:$JJ34,"=M.Szonert")&gt;0,"Z"," ")</f>
        <v>Z</v>
      </c>
      <c r="MH31" s="956" t="str">
        <f>IF(COUNTIF($A31:$JJ34,"=E.Ciarciński")&gt;0,"Z"," ")</f>
        <v xml:space="preserve"> </v>
      </c>
      <c r="MI31" s="956" t="str">
        <f>IF(COUNTIF($A31:$JJ34,"=M.Czajka")&gt;0,"Z"," ")</f>
        <v>Z</v>
      </c>
      <c r="MJ31" s="956" t="str">
        <f t="shared" ref="MJ31" si="204">IF(COUNTIF($A31:$JJ34,"=W.Kopacki")&gt;0,"Z"," ")</f>
        <v xml:space="preserve"> </v>
      </c>
      <c r="MK31" s="956" t="str">
        <f>IF(COUNTIF($A31:$JJ34,"=A.Naszlin")&gt;0,"Z"," ")</f>
        <v xml:space="preserve"> </v>
      </c>
      <c r="ML31" s="956" t="str">
        <f>IF(COUNTIF($A31:$JJ34,"=A.Tychek")&gt;0,"Z"," ")</f>
        <v xml:space="preserve"> </v>
      </c>
      <c r="MM31" s="956" t="str">
        <f>IF(COUNTIF($A31:$JJ34,"=R.Sokulski")&gt;0,"Z"," ")</f>
        <v>Z</v>
      </c>
      <c r="MN31" s="956" t="str">
        <f>IF(COUNTIF($A31:$JJ34,"=S.Piotrowska")&gt;0,"Z"," ")</f>
        <v xml:space="preserve"> </v>
      </c>
      <c r="MO31" s="956" t="str">
        <f>IF(COUNTIF($A31:$JJ34,"=J.Gregorczuk")&gt;0,"Z"," ")</f>
        <v xml:space="preserve"> </v>
      </c>
      <c r="MP31" s="956" t="str">
        <f t="shared" ref="MP31" si="205">IF(COUNTIF($A31:$JJ34,"=A.Wyrwicka")&gt;0,"Z"," ")</f>
        <v>Z</v>
      </c>
      <c r="MQ31" s="956" t="str">
        <f t="shared" ref="MQ31" si="206">IF(COUNTIF($A31:$JJ34,"=K.Kopacki")&gt;0,"Z"," ")</f>
        <v xml:space="preserve"> </v>
      </c>
      <c r="MR31" s="956" t="str">
        <f>IF(COUNTIF($A31:$JJ34,"=R.Przęczek")&gt;0,"Z"," ")</f>
        <v xml:space="preserve"> </v>
      </c>
      <c r="MS31" s="956" t="str">
        <f>IF(COUNTIF($A31:$JJ34,"=D.Ławecka-Bednarska")&gt;0,"Z"," ")</f>
        <v xml:space="preserve"> </v>
      </c>
      <c r="MT31" s="956" t="str">
        <f t="shared" ref="MT31" si="207">IF(COUNTIF($A31:$JJ34,"=A.Sadolewski")&gt;0,"Z"," ")</f>
        <v xml:space="preserve"> </v>
      </c>
      <c r="MU31" s="956" t="str">
        <f>IF(COUNTIF($A31:$JJ34,"=M.Lipiński")&gt;0,"Z"," ")</f>
        <v>Z</v>
      </c>
      <c r="MV31" s="937" t="str">
        <f t="shared" ref="MV31" si="208">IF(COUNTIF($A31:$JJ34,"=E.Leśnikowska")&gt;0,"Z"," ")</f>
        <v xml:space="preserve"> </v>
      </c>
      <c r="MW31" s="937" t="str">
        <f>IF(COUNTIF($A31:$JJ34,"=N.Liakh")&gt;0,"Z"," ")</f>
        <v xml:space="preserve"> </v>
      </c>
      <c r="MX31" s="956" t="str">
        <f>IF(COUNTIF($A31:$JJ34,"=J.Lubkiewicz")&gt;0,"Z"," ")</f>
        <v xml:space="preserve"> </v>
      </c>
      <c r="MY31" s="956" t="str">
        <f t="shared" ref="MY31" si="209">IF(COUNTIF($A31:$JJ34,"=K.Kaczmarczyk")&gt;0,"Z"," ")</f>
        <v>Z</v>
      </c>
      <c r="MZ31" s="956" t="str">
        <f>IF(COUNTIF($A31:$JJ34,"=H.Libuda")&gt;0,"Z"," ")</f>
        <v xml:space="preserve"> </v>
      </c>
      <c r="NA31" s="956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166</v>
      </c>
      <c r="I32" s="282" t="s">
        <v>168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172</v>
      </c>
      <c r="X32" s="282" t="s">
        <v>46</v>
      </c>
      <c r="Y32" s="110" t="s">
        <v>173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179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181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183</v>
      </c>
      <c r="CA32" s="260" t="s">
        <v>29</v>
      </c>
      <c r="CB32" s="234" t="s">
        <v>194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134</v>
      </c>
      <c r="CQ32" s="110" t="s">
        <v>301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193</v>
      </c>
      <c r="EJ32" s="252" t="s">
        <v>303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218</v>
      </c>
      <c r="EX32" s="396" t="s">
        <v>198</v>
      </c>
      <c r="EY32" s="397" t="s">
        <v>228</v>
      </c>
      <c r="EZ32" s="313" t="s">
        <v>17</v>
      </c>
      <c r="FA32" s="323" t="s">
        <v>18</v>
      </c>
      <c r="FB32" s="395" t="s">
        <v>178</v>
      </c>
      <c r="FC32" s="396" t="s">
        <v>145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194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 t="s">
        <v>177</v>
      </c>
      <c r="FR32" s="396" t="s">
        <v>33</v>
      </c>
      <c r="FS32" s="397" t="s">
        <v>300</v>
      </c>
      <c r="FT32" s="313" t="s">
        <v>17</v>
      </c>
      <c r="FU32" s="323" t="s">
        <v>18</v>
      </c>
      <c r="FV32" s="395" t="s">
        <v>177</v>
      </c>
      <c r="FW32" s="396" t="s">
        <v>33</v>
      </c>
      <c r="FX32" s="397" t="s">
        <v>300</v>
      </c>
      <c r="FY32" s="313" t="s">
        <v>17</v>
      </c>
      <c r="FZ32" s="323" t="s">
        <v>18</v>
      </c>
      <c r="GA32" s="464" t="s">
        <v>137</v>
      </c>
      <c r="GB32" s="466" t="s">
        <v>138</v>
      </c>
      <c r="GC32" s="581" t="s">
        <v>227</v>
      </c>
      <c r="GD32" s="313" t="s">
        <v>17</v>
      </c>
      <c r="GE32" s="323" t="s">
        <v>18</v>
      </c>
      <c r="GF32" s="464" t="s">
        <v>94</v>
      </c>
      <c r="GG32" s="396" t="s">
        <v>222</v>
      </c>
      <c r="GH32" s="397">
        <v>35</v>
      </c>
      <c r="GI32" s="313" t="s">
        <v>17</v>
      </c>
      <c r="GJ32" s="323" t="s">
        <v>18</v>
      </c>
      <c r="GK32" s="464" t="s">
        <v>140</v>
      </c>
      <c r="GL32" s="396" t="s">
        <v>98</v>
      </c>
      <c r="GM32" s="397" t="s">
        <v>226</v>
      </c>
      <c r="GN32" s="526" t="s">
        <v>17</v>
      </c>
      <c r="GO32" s="549" t="s">
        <v>18</v>
      </c>
      <c r="GP32" s="528" t="s">
        <v>143</v>
      </c>
      <c r="GQ32" s="529" t="s">
        <v>77</v>
      </c>
      <c r="GR32" s="530">
        <v>23</v>
      </c>
      <c r="GS32" s="526" t="s">
        <v>17</v>
      </c>
      <c r="GT32" s="549" t="s">
        <v>18</v>
      </c>
      <c r="GU32" s="531" t="s">
        <v>143</v>
      </c>
      <c r="GV32" s="529" t="s">
        <v>77</v>
      </c>
      <c r="GW32" s="530">
        <v>23</v>
      </c>
      <c r="GX32" s="532" t="s">
        <v>17</v>
      </c>
      <c r="GY32" s="550" t="s">
        <v>18</v>
      </c>
      <c r="GZ32" s="528" t="s">
        <v>143</v>
      </c>
      <c r="HA32" s="529" t="s">
        <v>77</v>
      </c>
      <c r="HB32" s="530">
        <v>23</v>
      </c>
      <c r="HC32" s="526" t="s">
        <v>17</v>
      </c>
      <c r="HD32" s="549" t="s">
        <v>18</v>
      </c>
      <c r="HE32" s="531" t="s">
        <v>143</v>
      </c>
      <c r="HF32" s="529" t="s">
        <v>77</v>
      </c>
      <c r="HG32" s="530">
        <v>23</v>
      </c>
      <c r="HH32" s="532" t="s">
        <v>17</v>
      </c>
      <c r="HI32" s="550" t="s">
        <v>18</v>
      </c>
      <c r="HJ32" s="528" t="s">
        <v>143</v>
      </c>
      <c r="HK32" s="529" t="s">
        <v>77</v>
      </c>
      <c r="HL32" s="530">
        <v>23</v>
      </c>
      <c r="HM32" s="532" t="s">
        <v>17</v>
      </c>
      <c r="HN32" s="550" t="s">
        <v>18</v>
      </c>
      <c r="HO32" s="531" t="s">
        <v>143</v>
      </c>
      <c r="HP32" s="529" t="s">
        <v>77</v>
      </c>
      <c r="HQ32" s="530">
        <v>23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143</v>
      </c>
      <c r="IJ32" s="359" t="s">
        <v>77</v>
      </c>
      <c r="IK32" s="360">
        <v>23</v>
      </c>
      <c r="IL32" s="94" t="s">
        <v>17</v>
      </c>
      <c r="IM32" s="38" t="s">
        <v>18</v>
      </c>
      <c r="IN32" s="272" t="s">
        <v>99</v>
      </c>
      <c r="IO32" s="269" t="s">
        <v>49</v>
      </c>
      <c r="IP32" s="110">
        <v>34</v>
      </c>
      <c r="IQ32" s="94" t="s">
        <v>17</v>
      </c>
      <c r="IR32" s="38" t="s">
        <v>18</v>
      </c>
      <c r="IS32" s="272" t="s">
        <v>144</v>
      </c>
      <c r="IT32" s="269" t="s">
        <v>25</v>
      </c>
      <c r="IU32" s="110">
        <v>32</v>
      </c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230</v>
      </c>
      <c r="JD32" s="269" t="s">
        <v>231</v>
      </c>
      <c r="JE32" s="409">
        <v>24</v>
      </c>
      <c r="JF32" s="469" t="s">
        <v>17</v>
      </c>
      <c r="JG32" s="478" t="s">
        <v>18</v>
      </c>
      <c r="JH32" s="272" t="s">
        <v>229</v>
      </c>
      <c r="JI32" s="269" t="s">
        <v>59</v>
      </c>
      <c r="JJ32" s="583">
        <v>36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46"/>
      <c r="JS32" s="946"/>
      <c r="JT32" s="946"/>
      <c r="JU32" s="946"/>
      <c r="JV32" s="946"/>
      <c r="JW32" s="946"/>
      <c r="JX32" s="946"/>
      <c r="JY32" s="946"/>
      <c r="JZ32" s="946"/>
      <c r="KA32" s="946"/>
      <c r="KB32" s="943"/>
      <c r="KC32" s="943"/>
      <c r="KD32" s="943"/>
      <c r="KE32" s="943"/>
      <c r="KF32" s="943"/>
      <c r="KG32" s="946"/>
      <c r="KH32" s="946"/>
      <c r="KI32" s="946"/>
      <c r="KJ32" s="943"/>
      <c r="KK32" s="949"/>
      <c r="KL32" s="946"/>
      <c r="KM32" s="946"/>
      <c r="KN32" s="943"/>
      <c r="KO32" s="943"/>
      <c r="KP32" s="943"/>
      <c r="KQ32" s="966"/>
      <c r="KR32" s="70" t="s">
        <v>17</v>
      </c>
      <c r="KS32" s="952"/>
      <c r="KT32" s="969"/>
      <c r="KU32" s="952"/>
      <c r="KV32" s="952"/>
      <c r="KW32" s="952"/>
      <c r="KX32" s="952"/>
      <c r="KY32" s="952"/>
      <c r="KZ32" s="952"/>
      <c r="LA32" s="952"/>
      <c r="LB32" s="952"/>
      <c r="LC32" s="952"/>
      <c r="LD32" s="952"/>
      <c r="LE32" s="952"/>
      <c r="LF32" s="952"/>
      <c r="LG32" s="952"/>
      <c r="LH32" s="952"/>
      <c r="LI32" s="958"/>
      <c r="LJ32" s="59"/>
      <c r="LK32" s="49" t="s">
        <v>17</v>
      </c>
      <c r="LL32" s="938"/>
      <c r="LM32" s="956"/>
      <c r="LN32" s="938"/>
      <c r="LO32" s="938"/>
      <c r="LP32" s="938"/>
      <c r="LQ32" s="938"/>
      <c r="LR32" s="938"/>
      <c r="LS32" s="938"/>
      <c r="LT32" s="938"/>
      <c r="LU32" s="938"/>
      <c r="LV32" s="938"/>
      <c r="LW32" s="938"/>
      <c r="LX32" s="938"/>
      <c r="LY32" s="938"/>
      <c r="LZ32" s="938"/>
      <c r="MA32" s="938"/>
      <c r="MB32" s="956"/>
      <c r="MC32" s="956"/>
      <c r="MD32" s="956"/>
      <c r="ME32" s="956"/>
      <c r="MF32" s="938"/>
      <c r="MG32" s="938"/>
      <c r="MH32" s="956"/>
      <c r="MI32" s="956"/>
      <c r="MJ32" s="956"/>
      <c r="MK32" s="956"/>
      <c r="ML32" s="956"/>
      <c r="MM32" s="956"/>
      <c r="MN32" s="956"/>
      <c r="MO32" s="956"/>
      <c r="MP32" s="956"/>
      <c r="MQ32" s="956"/>
      <c r="MR32" s="956"/>
      <c r="MS32" s="956"/>
      <c r="MT32" s="956"/>
      <c r="MU32" s="956"/>
      <c r="MV32" s="938"/>
      <c r="MW32" s="938"/>
      <c r="MX32" s="956"/>
      <c r="MY32" s="956"/>
      <c r="MZ32" s="956"/>
      <c r="NA32" s="956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167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171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180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182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190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217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220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64" t="s">
        <v>225</v>
      </c>
      <c r="GB33" s="398"/>
      <c r="GC33" s="397"/>
      <c r="GD33" s="313"/>
      <c r="GE33" s="323"/>
      <c r="GF33" s="464" t="s">
        <v>221</v>
      </c>
      <c r="GG33" s="398"/>
      <c r="GH33" s="397"/>
      <c r="GI33" s="313"/>
      <c r="GJ33" s="323"/>
      <c r="GK33" s="464" t="s">
        <v>141</v>
      </c>
      <c r="GL33" s="398"/>
      <c r="GM33" s="397"/>
      <c r="GN33" s="526"/>
      <c r="GO33" s="549"/>
      <c r="GP33" s="528"/>
      <c r="GQ33" s="534"/>
      <c r="GR33" s="530"/>
      <c r="GS33" s="526"/>
      <c r="GT33" s="549"/>
      <c r="GU33" s="531"/>
      <c r="GV33" s="534"/>
      <c r="GW33" s="530"/>
      <c r="GX33" s="532"/>
      <c r="GY33" s="550"/>
      <c r="GZ33" s="528"/>
      <c r="HA33" s="534"/>
      <c r="HB33" s="530"/>
      <c r="HC33" s="526"/>
      <c r="HD33" s="549"/>
      <c r="HE33" s="531"/>
      <c r="HF33" s="534"/>
      <c r="HG33" s="530"/>
      <c r="HH33" s="532"/>
      <c r="HI33" s="550"/>
      <c r="HJ33" s="528"/>
      <c r="HK33" s="534"/>
      <c r="HL33" s="530"/>
      <c r="HM33" s="532"/>
      <c r="HN33" s="550"/>
      <c r="HO33" s="531"/>
      <c r="HP33" s="534"/>
      <c r="HQ33" s="530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272"/>
      <c r="IO33" s="269"/>
      <c r="IP33" s="110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409"/>
      <c r="JF33" s="469"/>
      <c r="JG33" s="478"/>
      <c r="JH33" s="272"/>
      <c r="JI33" s="269"/>
      <c r="JJ33" s="583"/>
      <c r="JK33" s="94"/>
      <c r="JL33" s="38"/>
      <c r="JM33" s="272"/>
      <c r="JN33" s="269"/>
      <c r="JO33" s="110"/>
      <c r="JP33" s="381"/>
      <c r="JQ33" s="24"/>
      <c r="JR33" s="946"/>
      <c r="JS33" s="946"/>
      <c r="JT33" s="946"/>
      <c r="JU33" s="946"/>
      <c r="JV33" s="946"/>
      <c r="JW33" s="946"/>
      <c r="JX33" s="946"/>
      <c r="JY33" s="946"/>
      <c r="JZ33" s="946"/>
      <c r="KA33" s="946"/>
      <c r="KB33" s="943"/>
      <c r="KC33" s="943"/>
      <c r="KD33" s="943"/>
      <c r="KE33" s="943"/>
      <c r="KF33" s="943"/>
      <c r="KG33" s="946"/>
      <c r="KH33" s="946"/>
      <c r="KI33" s="946"/>
      <c r="KJ33" s="943"/>
      <c r="KK33" s="949"/>
      <c r="KL33" s="946"/>
      <c r="KM33" s="946"/>
      <c r="KN33" s="943"/>
      <c r="KO33" s="943"/>
      <c r="KP33" s="943"/>
      <c r="KQ33" s="966"/>
      <c r="KR33" s="70"/>
      <c r="KS33" s="952"/>
      <c r="KT33" s="969"/>
      <c r="KU33" s="952"/>
      <c r="KV33" s="952"/>
      <c r="KW33" s="952"/>
      <c r="KX33" s="952"/>
      <c r="KY33" s="952"/>
      <c r="KZ33" s="952"/>
      <c r="LA33" s="952"/>
      <c r="LB33" s="952"/>
      <c r="LC33" s="952"/>
      <c r="LD33" s="952"/>
      <c r="LE33" s="952"/>
      <c r="LF33" s="952"/>
      <c r="LG33" s="952"/>
      <c r="LH33" s="952"/>
      <c r="LI33" s="958"/>
      <c r="LJ33" s="59"/>
      <c r="LK33" s="49"/>
      <c r="LL33" s="938"/>
      <c r="LM33" s="956"/>
      <c r="LN33" s="938"/>
      <c r="LO33" s="938"/>
      <c r="LP33" s="938"/>
      <c r="LQ33" s="938"/>
      <c r="LR33" s="938"/>
      <c r="LS33" s="938"/>
      <c r="LT33" s="938"/>
      <c r="LU33" s="938"/>
      <c r="LV33" s="938"/>
      <c r="LW33" s="938"/>
      <c r="LX33" s="938"/>
      <c r="LY33" s="938"/>
      <c r="LZ33" s="938"/>
      <c r="MA33" s="938"/>
      <c r="MB33" s="956"/>
      <c r="MC33" s="956"/>
      <c r="MD33" s="956"/>
      <c r="ME33" s="956"/>
      <c r="MF33" s="938"/>
      <c r="MG33" s="938"/>
      <c r="MH33" s="956"/>
      <c r="MI33" s="956"/>
      <c r="MJ33" s="956"/>
      <c r="MK33" s="956"/>
      <c r="ML33" s="956"/>
      <c r="MM33" s="956"/>
      <c r="MN33" s="956"/>
      <c r="MO33" s="956"/>
      <c r="MP33" s="956"/>
      <c r="MQ33" s="956"/>
      <c r="MR33" s="956"/>
      <c r="MS33" s="956"/>
      <c r="MT33" s="956"/>
      <c r="MU33" s="956"/>
      <c r="MV33" s="938"/>
      <c r="MW33" s="938"/>
      <c r="MX33" s="956"/>
      <c r="MY33" s="956"/>
      <c r="MZ33" s="956"/>
      <c r="NA33" s="956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184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133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219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5"/>
      <c r="GB34" s="400"/>
      <c r="GC34" s="401"/>
      <c r="GD34" s="316"/>
      <c r="GE34" s="324"/>
      <c r="GF34" s="465"/>
      <c r="GG34" s="400"/>
      <c r="GH34" s="401"/>
      <c r="GI34" s="316"/>
      <c r="GJ34" s="324"/>
      <c r="GK34" s="465"/>
      <c r="GL34" s="400"/>
      <c r="GM34" s="401"/>
      <c r="GN34" s="535"/>
      <c r="GO34" s="551"/>
      <c r="GP34" s="537"/>
      <c r="GQ34" s="538"/>
      <c r="GR34" s="539"/>
      <c r="GS34" s="535"/>
      <c r="GT34" s="551"/>
      <c r="GU34" s="540"/>
      <c r="GV34" s="538"/>
      <c r="GW34" s="539"/>
      <c r="GX34" s="541"/>
      <c r="GY34" s="552"/>
      <c r="GZ34" s="537"/>
      <c r="HA34" s="538"/>
      <c r="HB34" s="539"/>
      <c r="HC34" s="535"/>
      <c r="HD34" s="551"/>
      <c r="HE34" s="540"/>
      <c r="HF34" s="538"/>
      <c r="HG34" s="539"/>
      <c r="HH34" s="541"/>
      <c r="HI34" s="552"/>
      <c r="HJ34" s="537"/>
      <c r="HK34" s="538"/>
      <c r="HL34" s="539"/>
      <c r="HM34" s="541"/>
      <c r="HN34" s="552"/>
      <c r="HO34" s="540"/>
      <c r="HP34" s="538"/>
      <c r="HQ34" s="539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273"/>
      <c r="IO34" s="273"/>
      <c r="IP34" s="111"/>
      <c r="IQ34" s="92"/>
      <c r="IR34" s="39"/>
      <c r="IS34" s="584"/>
      <c r="IT34" s="584"/>
      <c r="IU34" s="111"/>
      <c r="IV34" s="90"/>
      <c r="IW34" s="39"/>
      <c r="IX34" s="273"/>
      <c r="IY34" s="273"/>
      <c r="IZ34" s="111"/>
      <c r="JA34" s="92"/>
      <c r="JB34" s="39"/>
      <c r="JC34" s="273"/>
      <c r="JD34" s="273"/>
      <c r="JE34" s="410"/>
      <c r="JF34" s="471"/>
      <c r="JG34" s="479"/>
      <c r="JH34" s="584"/>
      <c r="JI34" s="584"/>
      <c r="JJ34" s="585"/>
      <c r="JK34" s="92"/>
      <c r="JL34" s="39"/>
      <c r="JM34" s="273"/>
      <c r="JN34" s="273"/>
      <c r="JO34" s="111"/>
      <c r="JP34" s="381"/>
      <c r="JQ34" s="25"/>
      <c r="JR34" s="947"/>
      <c r="JS34" s="947"/>
      <c r="JT34" s="947"/>
      <c r="JU34" s="947"/>
      <c r="JV34" s="947"/>
      <c r="JW34" s="947"/>
      <c r="JX34" s="947"/>
      <c r="JY34" s="947"/>
      <c r="JZ34" s="947"/>
      <c r="KA34" s="947"/>
      <c r="KB34" s="944"/>
      <c r="KC34" s="944"/>
      <c r="KD34" s="944"/>
      <c r="KE34" s="944"/>
      <c r="KF34" s="944"/>
      <c r="KG34" s="947"/>
      <c r="KH34" s="947"/>
      <c r="KI34" s="947"/>
      <c r="KJ34" s="944"/>
      <c r="KK34" s="950"/>
      <c r="KL34" s="947"/>
      <c r="KM34" s="947"/>
      <c r="KN34" s="944"/>
      <c r="KO34" s="944"/>
      <c r="KP34" s="944"/>
      <c r="KQ34" s="966"/>
      <c r="KR34" s="71"/>
      <c r="KS34" s="953"/>
      <c r="KT34" s="970"/>
      <c r="KU34" s="953"/>
      <c r="KV34" s="953"/>
      <c r="KW34" s="953"/>
      <c r="KX34" s="953"/>
      <c r="KY34" s="953"/>
      <c r="KZ34" s="953"/>
      <c r="LA34" s="953"/>
      <c r="LB34" s="953"/>
      <c r="LC34" s="953"/>
      <c r="LD34" s="953"/>
      <c r="LE34" s="953"/>
      <c r="LF34" s="953"/>
      <c r="LG34" s="953"/>
      <c r="LH34" s="953"/>
      <c r="LI34" s="959"/>
      <c r="LJ34" s="60"/>
      <c r="LK34" s="50"/>
      <c r="LL34" s="939"/>
      <c r="LM34" s="956"/>
      <c r="LN34" s="939"/>
      <c r="LO34" s="939"/>
      <c r="LP34" s="939"/>
      <c r="LQ34" s="939"/>
      <c r="LR34" s="939"/>
      <c r="LS34" s="939"/>
      <c r="LT34" s="939"/>
      <c r="LU34" s="939"/>
      <c r="LV34" s="939"/>
      <c r="LW34" s="939"/>
      <c r="LX34" s="939"/>
      <c r="LY34" s="939"/>
      <c r="LZ34" s="939"/>
      <c r="MA34" s="939"/>
      <c r="MB34" s="956"/>
      <c r="MC34" s="956"/>
      <c r="MD34" s="956"/>
      <c r="ME34" s="956"/>
      <c r="MF34" s="939"/>
      <c r="MG34" s="939"/>
      <c r="MH34" s="956"/>
      <c r="MI34" s="956"/>
      <c r="MJ34" s="956"/>
      <c r="MK34" s="956"/>
      <c r="ML34" s="956"/>
      <c r="MM34" s="956"/>
      <c r="MN34" s="956"/>
      <c r="MO34" s="956"/>
      <c r="MP34" s="956"/>
      <c r="MQ34" s="956"/>
      <c r="MR34" s="956"/>
      <c r="MS34" s="956"/>
      <c r="MT34" s="956"/>
      <c r="MU34" s="956"/>
      <c r="MV34" s="939"/>
      <c r="MW34" s="939"/>
      <c r="MX34" s="956"/>
      <c r="MY34" s="956"/>
      <c r="MZ34" s="956"/>
      <c r="NA34" s="956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216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63" t="s">
        <v>224</v>
      </c>
      <c r="GB35" s="393"/>
      <c r="GC35" s="394"/>
      <c r="GD35" s="309"/>
      <c r="GE35" s="310"/>
      <c r="GF35" s="463"/>
      <c r="GG35" s="393"/>
      <c r="GH35" s="394"/>
      <c r="GI35" s="309"/>
      <c r="GJ35" s="310"/>
      <c r="GK35" s="463" t="s">
        <v>139</v>
      </c>
      <c r="GL35" s="393"/>
      <c r="GM35" s="394"/>
      <c r="GN35" s="518"/>
      <c r="GO35" s="519"/>
      <c r="GP35" s="520"/>
      <c r="GQ35" s="521"/>
      <c r="GR35" s="522"/>
      <c r="GS35" s="518"/>
      <c r="GT35" s="519"/>
      <c r="GU35" s="523"/>
      <c r="GV35" s="521"/>
      <c r="GW35" s="522"/>
      <c r="GX35" s="524"/>
      <c r="GY35" s="525"/>
      <c r="GZ35" s="520"/>
      <c r="HA35" s="521"/>
      <c r="HB35" s="522"/>
      <c r="HC35" s="518"/>
      <c r="HD35" s="519"/>
      <c r="HE35" s="523"/>
      <c r="HF35" s="521"/>
      <c r="HG35" s="522"/>
      <c r="HH35" s="524"/>
      <c r="HI35" s="525"/>
      <c r="HJ35" s="520"/>
      <c r="HK35" s="521"/>
      <c r="HL35" s="522"/>
      <c r="HM35" s="524"/>
      <c r="HN35" s="525"/>
      <c r="HO35" s="523"/>
      <c r="HP35" s="521"/>
      <c r="HQ35" s="522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270"/>
      <c r="IO35" s="271"/>
      <c r="IP35" s="109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408"/>
      <c r="JF35" s="467"/>
      <c r="JG35" s="468"/>
      <c r="JH35" s="270"/>
      <c r="JI35" s="271"/>
      <c r="JJ35" s="582"/>
      <c r="JK35" s="93"/>
      <c r="JL35" s="32"/>
      <c r="JM35" s="270"/>
      <c r="JN35" s="271"/>
      <c r="JO35" s="109"/>
      <c r="JP35" s="381"/>
      <c r="JQ35" s="23"/>
      <c r="JR35" s="945">
        <f t="shared" ref="JR35" si="210">COUNTIF($A35:$JJ38,"=CSB13")</f>
        <v>2</v>
      </c>
      <c r="JS35" s="945">
        <f t="shared" ref="JS35" si="211">COUNTIF($A35:$JJ38,"=CSB16")</f>
        <v>0</v>
      </c>
      <c r="JT35" s="945">
        <f t="shared" ref="JT35" si="212">COUNTIF($A35:$JJ38,"=CSB24")</f>
        <v>1</v>
      </c>
      <c r="JU35" s="945">
        <f t="shared" ref="JU35" si="213">COUNTIF($A35:$JJ38,"=CSB25")</f>
        <v>0</v>
      </c>
      <c r="JV35" s="945">
        <f t="shared" ref="JV35" si="214">COUNTIF($A35:$JJ38,"=CSB3")</f>
        <v>1</v>
      </c>
      <c r="JW35" s="945">
        <f t="shared" ref="JW35" si="215">COUNTIF($A35:$JJ38,"=CSB4")</f>
        <v>1</v>
      </c>
      <c r="JX35" s="945">
        <f t="shared" ref="JX35" si="216">COUNTIF($A35:$JJ38,"=CSB5")</f>
        <v>1</v>
      </c>
      <c r="JY35" s="945">
        <f t="shared" ref="JY35" si="217">COUNTIF($A35:$JJ38,"=CSB28")</f>
        <v>1</v>
      </c>
      <c r="JZ35" s="945">
        <f t="shared" ref="JZ35" si="218">COUNTIF($A35:$JJ38,"B1")</f>
        <v>1</v>
      </c>
      <c r="KA35" s="945">
        <f t="shared" ref="KA35" si="219">COUNTIF($A35:$JJ38,"B2")</f>
        <v>2</v>
      </c>
      <c r="KB35" s="942">
        <f t="shared" ref="KB35" si="220">COUNTIF($A35:$JJ38,"B4")</f>
        <v>1</v>
      </c>
      <c r="KC35" s="942">
        <f t="shared" ref="KC35" si="221">COUNTIF($A35:$JJ38,"11")</f>
        <v>1</v>
      </c>
      <c r="KD35" s="942">
        <f t="shared" ref="KD35" si="222">COUNTIF($A35:$JJ38,"13")</f>
        <v>1</v>
      </c>
      <c r="KE35" s="942">
        <f t="shared" ref="KE35" si="223">COUNTIF($A35:$JJ38,"=14")</f>
        <v>1</v>
      </c>
      <c r="KF35" s="942">
        <f t="shared" ref="KF35" si="224">COUNTIF($A35:$JJ38,"=16")</f>
        <v>1</v>
      </c>
      <c r="KG35" s="945">
        <f t="shared" ref="KG35" si="225">COUNTIF($A35:$JJ38,"=22")</f>
        <v>0</v>
      </c>
      <c r="KH35" s="945">
        <f t="shared" ref="KH35" si="226">COUNTIF($A35:$JJ38,"=23")</f>
        <v>7</v>
      </c>
      <c r="KI35" s="945">
        <f t="shared" ref="KI35" si="227">COUNTIF($A35:$JJ38,"=24")</f>
        <v>1</v>
      </c>
      <c r="KJ35" s="942">
        <f t="shared" ref="KJ35" si="228">COUNTIF($A35:$JJ38,"=25")</f>
        <v>1</v>
      </c>
      <c r="KK35" s="948">
        <f t="shared" ref="KK35" si="229">COUNTIF($A35:$JJ38,"=26")</f>
        <v>0</v>
      </c>
      <c r="KL35" s="945">
        <f t="shared" ref="KL35" si="230">COUNTIF($A35:$JJ38,"=31")</f>
        <v>0</v>
      </c>
      <c r="KM35" s="945">
        <f t="shared" ref="KM35" si="231">COUNTIF($A35:$JJ38,"=32")</f>
        <v>1</v>
      </c>
      <c r="KN35" s="942">
        <f t="shared" ref="KN35" si="232">COUNTIF($A35:$JJ38,"=34")</f>
        <v>1</v>
      </c>
      <c r="KO35" s="942">
        <f t="shared" ref="KO35" si="233">COUNTIF($A35:$JJ38,"=35")</f>
        <v>1</v>
      </c>
      <c r="KP35" s="942">
        <f t="shared" ref="KP35" si="234">COUNTIF($A35:$JJ38,"=36")</f>
        <v>1</v>
      </c>
      <c r="KQ35" s="966">
        <f>COUNTIF($A35:$KP38,"=34")</f>
        <v>1</v>
      </c>
      <c r="KR35" s="69"/>
      <c r="KS35" s="951" t="str">
        <f>IF(COUNTIF($A35:$JJ38,"=41")&gt;0,"X"," ")</f>
        <v xml:space="preserve"> </v>
      </c>
      <c r="KT35" s="968" t="str">
        <f>IF(COUNTIF($A35:$JJ38,"=42")&gt;0,"X"," ")</f>
        <v xml:space="preserve"> </v>
      </c>
      <c r="KU35" s="951" t="str">
        <f>IF(COUNTIF($A35:$JJ38,"=40")&gt;0,"X"," ")</f>
        <v xml:space="preserve"> </v>
      </c>
      <c r="KV35" s="951" t="str">
        <f>IF(COUNTIF($A35:$JJ38,"=11")&gt;0,"X"," ")</f>
        <v>X</v>
      </c>
      <c r="KW35" s="951" t="str">
        <f>IF(COUNTIF($A35:$JJ38,"=13")&gt;0,"X"," ")</f>
        <v>X</v>
      </c>
      <c r="KX35" s="951" t="str">
        <f>IF(COUNTIF($A35:$JJ38,"=19")&gt;0,"X"," ")</f>
        <v xml:space="preserve"> </v>
      </c>
      <c r="KY35" s="951" t="str">
        <f>IF(COUNTIF($A35:$JJ38,"=14")&gt;0,"X"," ")</f>
        <v>X</v>
      </c>
      <c r="KZ35" s="951" t="str">
        <f>IF(COUNTIF($A35:$JJ38,"=23")&gt;0,"X"," ")</f>
        <v>X</v>
      </c>
      <c r="LA35" s="951" t="str">
        <f>IF(COUNTIF($A35:$JJ38,"=24")&gt;0,"X"," ")</f>
        <v>X</v>
      </c>
      <c r="LB35" s="951" t="str">
        <f>IF(COUNTIF($A35:$JJ38,"=25")&gt;0,"X"," ")</f>
        <v>X</v>
      </c>
      <c r="LC35" s="951" t="str">
        <f>IF(COUNTIF($A35:$JJ38,"=26")&gt;0,"X"," ")</f>
        <v xml:space="preserve"> </v>
      </c>
      <c r="LD35" s="951" t="str">
        <f>IF(COUNTIF($A35:$JJ38,"=29")&gt;0,"X"," ")</f>
        <v xml:space="preserve"> </v>
      </c>
      <c r="LE35" s="951" t="str">
        <f>IF(COUNTIF($A35:$JJ38,"=30")&gt;0,"X"," ")</f>
        <v xml:space="preserve"> </v>
      </c>
      <c r="LF35" s="951" t="str">
        <f>IF(COUNTIF($A35:$JJ38,"=31")&gt;0,"X"," ")</f>
        <v xml:space="preserve"> </v>
      </c>
      <c r="LG35" s="951" t="str">
        <f>IF(COUNTIF($A35:$JJ38,"=32")&gt;0,"X"," ")</f>
        <v>X</v>
      </c>
      <c r="LH35" s="951" t="str">
        <f>IF(COUNTIF($A35:$JJ38,"=33")&gt;0,"X"," ")</f>
        <v xml:space="preserve"> </v>
      </c>
      <c r="LI35" s="957" t="str">
        <f>IF(COUNTIF($A35:$JJ38,"=34")&gt;0,"X"," ")</f>
        <v>X</v>
      </c>
      <c r="LJ35" s="58"/>
      <c r="LK35" s="48"/>
      <c r="LL35" s="937" t="str">
        <f>IF(COUNTIF($A35:$JJ38,"=H.Prus")&gt;0,"Z"," ")</f>
        <v xml:space="preserve"> </v>
      </c>
      <c r="LM35" s="956" t="str">
        <f t="shared" ref="LM35" si="235">IF(COUNTIF($A35:$JJ38,"=Sz.Zieliński")&gt;0,"Z"," ")</f>
        <v xml:space="preserve"> </v>
      </c>
      <c r="LN35" s="937" t="str">
        <f>IF(COUNTIF($A35:$JJ38,"=M.Marcinkiewicz")&gt;0,"Z"," ")</f>
        <v>Z</v>
      </c>
      <c r="LO35" s="937" t="str">
        <f>IF(COUNTIF($A35:$JJ38,"=K.Cis")&gt;0,"Z"," ")</f>
        <v>Z</v>
      </c>
      <c r="LP35" s="937" t="str">
        <f t="shared" ref="LP35" si="236">IF(COUNTIF($A35:$JJ38,"=D.Lechtańska")&gt;0,"Z"," ")</f>
        <v xml:space="preserve"> </v>
      </c>
      <c r="LQ35" s="937" t="str">
        <f>IF(COUNTIF($A35:$JJ38,"=K.Choroszko")&gt;0,"Z"," ")</f>
        <v>Z</v>
      </c>
      <c r="LR35" s="937" t="str">
        <f>IF(COUNTIF($A35:$JJ38,"=Z.Niewiadomski")&gt;0,"Z"," ")</f>
        <v xml:space="preserve"> </v>
      </c>
      <c r="LS35" s="937" t="str">
        <f>IF(COUNTIF($A35:$JJ38,"=Z.Niewiadomski")&gt;0,"Z"," ")</f>
        <v xml:space="preserve"> </v>
      </c>
      <c r="LT35" s="937" t="str">
        <f>IF(COUNTIF($A35:$JJ38,"=Z.Niewiadomski")&gt;0,"Z"," ")</f>
        <v xml:space="preserve"> </v>
      </c>
      <c r="LU35" s="937" t="str">
        <f>IF(COUNTIF($A35:$JJ38,"=Z.Niewiadomski")&gt;0,"Z"," ")</f>
        <v xml:space="preserve"> </v>
      </c>
      <c r="LV35" s="937" t="str">
        <f>IF(COUNTIF($A35:$JJ38,"=Z.Niewiadomski")&gt;0,"Z"," ")</f>
        <v xml:space="preserve"> </v>
      </c>
      <c r="LW35" s="937" t="str">
        <f>IF(COUNTIF($A35:$JJ38,"=A.Miściur-Kaszyńska")&gt;0,"Z"," ")</f>
        <v xml:space="preserve"> </v>
      </c>
      <c r="LX35" s="937" t="str">
        <f t="shared" ref="LX35" si="237">IF(COUNTIF($A35:$JJ38,"=K.Janowicz")&gt;0,"Z"," ")</f>
        <v xml:space="preserve"> </v>
      </c>
      <c r="LY35" s="937" t="str">
        <f>IF(COUNTIF($A35:$JJ38,"=K.Kiejdo")&gt;0,"Z"," ")</f>
        <v>Z</v>
      </c>
      <c r="LZ35" s="937" t="str">
        <f>IF(COUNTIF($A35:$JJ38,"=M.Kieżun")&gt;0,"Z"," ")</f>
        <v>Z</v>
      </c>
      <c r="MA35" s="937" t="str">
        <f>IF(COUNTIF($A35:$JJ38,"=I.Kasprzyk")&gt;0,"Z"," ")</f>
        <v xml:space="preserve"> </v>
      </c>
      <c r="MB35" s="956" t="str">
        <f>IF(COUNTIF($A35:$JJ38,"=M.Choroszko")&gt;0,"Z"," ")</f>
        <v>Z</v>
      </c>
      <c r="MC35" s="956" t="str">
        <f>IF(COUNTIF($A35:$JJ38,"=M.Grzyb")&gt;0,"Z"," ")</f>
        <v>Z</v>
      </c>
      <c r="MD35" s="956" t="str">
        <f>IF(COUNTIF($A35:$JJ38,"=A.Muż")&gt;0,"Z"," ")</f>
        <v xml:space="preserve"> </v>
      </c>
      <c r="ME35" s="956" t="str">
        <f>IF(COUNTIF($A35:$JJ38,"=E.Kicka")&gt;0,"Z"," ")</f>
        <v>Z</v>
      </c>
      <c r="MF35" s="937" t="str">
        <f t="shared" ref="MF35" si="238">IF(COUNTIF($A35:$JJ38,"=P.Lisatowicz")&gt;0,"Z"," ")</f>
        <v xml:space="preserve"> </v>
      </c>
      <c r="MG35" s="937" t="str">
        <f>IF(COUNTIF($A35:$JJ38,"=M.Szonert")&gt;0,"Z"," ")</f>
        <v>Z</v>
      </c>
      <c r="MH35" s="956" t="str">
        <f>IF(COUNTIF($A35:$JJ38,"=E.Ciarciński")&gt;0,"Z"," ")</f>
        <v xml:space="preserve"> </v>
      </c>
      <c r="MI35" s="956" t="str">
        <f>IF(COUNTIF($A35:$JJ38,"=M.Czajka")&gt;0,"Z"," ")</f>
        <v>Z</v>
      </c>
      <c r="MJ35" s="956" t="str">
        <f t="shared" ref="MJ35" si="239">IF(COUNTIF($A35:$JJ38,"=W.Kopacki")&gt;0,"Z"," ")</f>
        <v xml:space="preserve"> </v>
      </c>
      <c r="MK35" s="956" t="str">
        <f>IF(COUNTIF($A35:$JJ38,"=A.Naszlin")&gt;0,"Z"," ")</f>
        <v xml:space="preserve"> </v>
      </c>
      <c r="ML35" s="956" t="str">
        <f>IF(COUNTIF($A35:$JJ38,"=A.Tychek")&gt;0,"Z"," ")</f>
        <v xml:space="preserve"> </v>
      </c>
      <c r="MM35" s="956" t="str">
        <f>IF(COUNTIF($A35:$JJ38,"=R.Sokulski")&gt;0,"Z"," ")</f>
        <v>Z</v>
      </c>
      <c r="MN35" s="956" t="str">
        <f>IF(COUNTIF($A35:$JJ38,"=S.Piotrowska")&gt;0,"Z"," ")</f>
        <v xml:space="preserve"> </v>
      </c>
      <c r="MO35" s="956" t="str">
        <f>IF(COUNTIF($A35:$JJ38,"=J.Gregorczuk")&gt;0,"Z"," ")</f>
        <v xml:space="preserve"> </v>
      </c>
      <c r="MP35" s="956" t="str">
        <f t="shared" ref="MP35" si="240">IF(COUNTIF($A35:$JJ38,"=A.Wyrwicka")&gt;0,"Z"," ")</f>
        <v>Z</v>
      </c>
      <c r="MQ35" s="956" t="str">
        <f t="shared" ref="MQ35" si="241">IF(COUNTIF($A35:$JJ38,"=K.Kopacki")&gt;0,"Z"," ")</f>
        <v xml:space="preserve"> </v>
      </c>
      <c r="MR35" s="956" t="str">
        <f>IF(COUNTIF($A35:$JJ38,"=R.Przęczek")&gt;0,"Z"," ")</f>
        <v xml:space="preserve"> </v>
      </c>
      <c r="MS35" s="956" t="str">
        <f>IF(COUNTIF($A35:$JJ38,"=D.Ławecka-Bednarska")&gt;0,"Z"," ")</f>
        <v xml:space="preserve"> </v>
      </c>
      <c r="MT35" s="956" t="str">
        <f t="shared" ref="MT35" si="242">IF(COUNTIF($A35:$JJ38,"=A.Sadolewski")&gt;0,"Z"," ")</f>
        <v xml:space="preserve"> </v>
      </c>
      <c r="MU35" s="956" t="str">
        <f>IF(COUNTIF($A35:$JJ38,"=M.Lipiński")&gt;0,"Z"," ")</f>
        <v>Z</v>
      </c>
      <c r="MV35" s="937" t="str">
        <f t="shared" ref="MV35" si="243">IF(COUNTIF($A35:$JJ38,"=E.Leśnikowska")&gt;0,"Z"," ")</f>
        <v xml:space="preserve"> </v>
      </c>
      <c r="MW35" s="937" t="str">
        <f>IF(COUNTIF($A35:$JJ38,"=N.Liakh")&gt;0,"Z"," ")</f>
        <v xml:space="preserve"> </v>
      </c>
      <c r="MX35" s="956" t="str">
        <f>IF(COUNTIF($A35:$JJ38,"=J.Lubkiewicz")&gt;0,"Z"," ")</f>
        <v xml:space="preserve"> </v>
      </c>
      <c r="MY35" s="956" t="str">
        <f t="shared" ref="MY35" si="244">IF(COUNTIF($A35:$JJ38,"=K.Kaczmarczyk")&gt;0,"Z"," ")</f>
        <v>Z</v>
      </c>
      <c r="MZ35" s="956" t="str">
        <f>IF(COUNTIF($A35:$JJ38,"=H.Libuda")&gt;0,"Z"," ")</f>
        <v xml:space="preserve"> </v>
      </c>
      <c r="NA35" s="956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166</v>
      </c>
      <c r="I36" s="282" t="s">
        <v>168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172</v>
      </c>
      <c r="X36" s="282" t="s">
        <v>46</v>
      </c>
      <c r="Y36" s="110" t="s">
        <v>173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179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181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183</v>
      </c>
      <c r="CA36" s="260" t="s">
        <v>29</v>
      </c>
      <c r="CB36" s="234" t="s">
        <v>194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134</v>
      </c>
      <c r="CQ36" s="110" t="s">
        <v>301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193</v>
      </c>
      <c r="EJ36" s="252" t="s">
        <v>303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218</v>
      </c>
      <c r="EX36" s="396" t="s">
        <v>198</v>
      </c>
      <c r="EY36" s="397" t="s">
        <v>228</v>
      </c>
      <c r="EZ36" s="313" t="s">
        <v>19</v>
      </c>
      <c r="FA36" s="314" t="s">
        <v>20</v>
      </c>
      <c r="FB36" s="395" t="s">
        <v>178</v>
      </c>
      <c r="FC36" s="396" t="s">
        <v>145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194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 t="s">
        <v>177</v>
      </c>
      <c r="FR36" s="396" t="s">
        <v>33</v>
      </c>
      <c r="FS36" s="397" t="s">
        <v>300</v>
      </c>
      <c r="FT36" s="313" t="s">
        <v>19</v>
      </c>
      <c r="FU36" s="314" t="s">
        <v>20</v>
      </c>
      <c r="FV36" s="395" t="s">
        <v>177</v>
      </c>
      <c r="FW36" s="396" t="s">
        <v>33</v>
      </c>
      <c r="FX36" s="397" t="s">
        <v>300</v>
      </c>
      <c r="FY36" s="313" t="s">
        <v>19</v>
      </c>
      <c r="FZ36" s="314" t="s">
        <v>20</v>
      </c>
      <c r="GA36" s="464" t="s">
        <v>137</v>
      </c>
      <c r="GB36" s="466" t="s">
        <v>138</v>
      </c>
      <c r="GC36" s="581" t="s">
        <v>227</v>
      </c>
      <c r="GD36" s="313" t="s">
        <v>19</v>
      </c>
      <c r="GE36" s="314" t="s">
        <v>20</v>
      </c>
      <c r="GF36" s="464" t="s">
        <v>94</v>
      </c>
      <c r="GG36" s="396" t="s">
        <v>222</v>
      </c>
      <c r="GH36" s="397">
        <v>35</v>
      </c>
      <c r="GI36" s="313" t="s">
        <v>19</v>
      </c>
      <c r="GJ36" s="314" t="s">
        <v>20</v>
      </c>
      <c r="GK36" s="464" t="s">
        <v>140</v>
      </c>
      <c r="GL36" s="396" t="s">
        <v>98</v>
      </c>
      <c r="GM36" s="397" t="s">
        <v>226</v>
      </c>
      <c r="GN36" s="526" t="s">
        <v>19</v>
      </c>
      <c r="GO36" s="527" t="s">
        <v>20</v>
      </c>
      <c r="GP36" s="528" t="s">
        <v>143</v>
      </c>
      <c r="GQ36" s="529" t="s">
        <v>77</v>
      </c>
      <c r="GR36" s="530">
        <v>23</v>
      </c>
      <c r="GS36" s="526" t="s">
        <v>19</v>
      </c>
      <c r="GT36" s="527" t="s">
        <v>20</v>
      </c>
      <c r="GU36" s="531" t="s">
        <v>143</v>
      </c>
      <c r="GV36" s="529" t="s">
        <v>77</v>
      </c>
      <c r="GW36" s="530">
        <v>23</v>
      </c>
      <c r="GX36" s="532" t="s">
        <v>19</v>
      </c>
      <c r="GY36" s="533" t="s">
        <v>20</v>
      </c>
      <c r="GZ36" s="528" t="s">
        <v>143</v>
      </c>
      <c r="HA36" s="529" t="s">
        <v>77</v>
      </c>
      <c r="HB36" s="530">
        <v>23</v>
      </c>
      <c r="HC36" s="526" t="s">
        <v>19</v>
      </c>
      <c r="HD36" s="527" t="s">
        <v>20</v>
      </c>
      <c r="HE36" s="531" t="s">
        <v>143</v>
      </c>
      <c r="HF36" s="529" t="s">
        <v>77</v>
      </c>
      <c r="HG36" s="530">
        <v>23</v>
      </c>
      <c r="HH36" s="532" t="s">
        <v>19</v>
      </c>
      <c r="HI36" s="533" t="s">
        <v>20</v>
      </c>
      <c r="HJ36" s="528" t="s">
        <v>143</v>
      </c>
      <c r="HK36" s="529" t="s">
        <v>77</v>
      </c>
      <c r="HL36" s="530">
        <v>23</v>
      </c>
      <c r="HM36" s="532" t="s">
        <v>19</v>
      </c>
      <c r="HN36" s="533" t="s">
        <v>20</v>
      </c>
      <c r="HO36" s="531" t="s">
        <v>143</v>
      </c>
      <c r="HP36" s="529" t="s">
        <v>77</v>
      </c>
      <c r="HQ36" s="530">
        <v>23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143</v>
      </c>
      <c r="IJ36" s="359" t="s">
        <v>77</v>
      </c>
      <c r="IK36" s="360">
        <v>23</v>
      </c>
      <c r="IL36" s="94" t="s">
        <v>19</v>
      </c>
      <c r="IM36" s="33" t="s">
        <v>20</v>
      </c>
      <c r="IN36" s="272" t="s">
        <v>99</v>
      </c>
      <c r="IO36" s="269" t="s">
        <v>49</v>
      </c>
      <c r="IP36" s="110">
        <v>34</v>
      </c>
      <c r="IQ36" s="94" t="s">
        <v>19</v>
      </c>
      <c r="IR36" s="33" t="s">
        <v>20</v>
      </c>
      <c r="IS36" s="272" t="s">
        <v>144</v>
      </c>
      <c r="IT36" s="269" t="s">
        <v>25</v>
      </c>
      <c r="IU36" s="110">
        <v>32</v>
      </c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230</v>
      </c>
      <c r="JD36" s="269" t="s">
        <v>231</v>
      </c>
      <c r="JE36" s="409">
        <v>24</v>
      </c>
      <c r="JF36" s="469" t="s">
        <v>19</v>
      </c>
      <c r="JG36" s="470" t="s">
        <v>20</v>
      </c>
      <c r="JH36" s="272" t="s">
        <v>229</v>
      </c>
      <c r="JI36" s="269" t="s">
        <v>59</v>
      </c>
      <c r="JJ36" s="583">
        <v>36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46"/>
      <c r="JS36" s="946"/>
      <c r="JT36" s="946"/>
      <c r="JU36" s="946"/>
      <c r="JV36" s="946"/>
      <c r="JW36" s="946"/>
      <c r="JX36" s="946"/>
      <c r="JY36" s="946"/>
      <c r="JZ36" s="946"/>
      <c r="KA36" s="946"/>
      <c r="KB36" s="943"/>
      <c r="KC36" s="943"/>
      <c r="KD36" s="943"/>
      <c r="KE36" s="943"/>
      <c r="KF36" s="943"/>
      <c r="KG36" s="946"/>
      <c r="KH36" s="946"/>
      <c r="KI36" s="946"/>
      <c r="KJ36" s="943"/>
      <c r="KK36" s="949"/>
      <c r="KL36" s="946"/>
      <c r="KM36" s="946"/>
      <c r="KN36" s="943"/>
      <c r="KO36" s="943"/>
      <c r="KP36" s="943"/>
      <c r="KQ36" s="966"/>
      <c r="KR36" s="70" t="s">
        <v>19</v>
      </c>
      <c r="KS36" s="952"/>
      <c r="KT36" s="969"/>
      <c r="KU36" s="952"/>
      <c r="KV36" s="952"/>
      <c r="KW36" s="952"/>
      <c r="KX36" s="952"/>
      <c r="KY36" s="952"/>
      <c r="KZ36" s="952"/>
      <c r="LA36" s="952"/>
      <c r="LB36" s="952"/>
      <c r="LC36" s="952"/>
      <c r="LD36" s="952"/>
      <c r="LE36" s="952"/>
      <c r="LF36" s="952"/>
      <c r="LG36" s="952"/>
      <c r="LH36" s="952"/>
      <c r="LI36" s="958"/>
      <c r="LJ36" s="59"/>
      <c r="LK36" s="49" t="s">
        <v>19</v>
      </c>
      <c r="LL36" s="938"/>
      <c r="LM36" s="956"/>
      <c r="LN36" s="938"/>
      <c r="LO36" s="938"/>
      <c r="LP36" s="938"/>
      <c r="LQ36" s="938"/>
      <c r="LR36" s="938"/>
      <c r="LS36" s="938"/>
      <c r="LT36" s="938"/>
      <c r="LU36" s="938"/>
      <c r="LV36" s="938"/>
      <c r="LW36" s="938"/>
      <c r="LX36" s="938"/>
      <c r="LY36" s="938"/>
      <c r="LZ36" s="938"/>
      <c r="MA36" s="938"/>
      <c r="MB36" s="956"/>
      <c r="MC36" s="956"/>
      <c r="MD36" s="956"/>
      <c r="ME36" s="956"/>
      <c r="MF36" s="938"/>
      <c r="MG36" s="938"/>
      <c r="MH36" s="956"/>
      <c r="MI36" s="956"/>
      <c r="MJ36" s="956"/>
      <c r="MK36" s="956"/>
      <c r="ML36" s="956"/>
      <c r="MM36" s="956"/>
      <c r="MN36" s="956"/>
      <c r="MO36" s="956"/>
      <c r="MP36" s="956"/>
      <c r="MQ36" s="956"/>
      <c r="MR36" s="956"/>
      <c r="MS36" s="956"/>
      <c r="MT36" s="956"/>
      <c r="MU36" s="956"/>
      <c r="MV36" s="938"/>
      <c r="MW36" s="938"/>
      <c r="MX36" s="956"/>
      <c r="MY36" s="956"/>
      <c r="MZ36" s="956"/>
      <c r="NA36" s="956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167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171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180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182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190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217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220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64" t="s">
        <v>225</v>
      </c>
      <c r="GB37" s="398"/>
      <c r="GC37" s="397"/>
      <c r="GD37" s="313"/>
      <c r="GE37" s="314"/>
      <c r="GF37" s="464" t="s">
        <v>221</v>
      </c>
      <c r="GG37" s="398"/>
      <c r="GH37" s="397"/>
      <c r="GI37" s="313"/>
      <c r="GJ37" s="314"/>
      <c r="GK37" s="464" t="s">
        <v>141</v>
      </c>
      <c r="GL37" s="398"/>
      <c r="GM37" s="397"/>
      <c r="GN37" s="526"/>
      <c r="GO37" s="527"/>
      <c r="GP37" s="528"/>
      <c r="GQ37" s="534"/>
      <c r="GR37" s="530"/>
      <c r="GS37" s="526"/>
      <c r="GT37" s="527"/>
      <c r="GU37" s="531"/>
      <c r="GV37" s="534"/>
      <c r="GW37" s="530"/>
      <c r="GX37" s="532"/>
      <c r="GY37" s="533"/>
      <c r="GZ37" s="528"/>
      <c r="HA37" s="534"/>
      <c r="HB37" s="530"/>
      <c r="HC37" s="526"/>
      <c r="HD37" s="527"/>
      <c r="HE37" s="531"/>
      <c r="HF37" s="534"/>
      <c r="HG37" s="530"/>
      <c r="HH37" s="532"/>
      <c r="HI37" s="533"/>
      <c r="HJ37" s="528"/>
      <c r="HK37" s="534"/>
      <c r="HL37" s="530"/>
      <c r="HM37" s="532"/>
      <c r="HN37" s="533"/>
      <c r="HO37" s="531"/>
      <c r="HP37" s="534"/>
      <c r="HQ37" s="530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272"/>
      <c r="IO37" s="269"/>
      <c r="IP37" s="110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409"/>
      <c r="JF37" s="469"/>
      <c r="JG37" s="470"/>
      <c r="JH37" s="272"/>
      <c r="JI37" s="269"/>
      <c r="JJ37" s="583"/>
      <c r="JK37" s="94"/>
      <c r="JL37" s="33"/>
      <c r="JM37" s="272"/>
      <c r="JN37" s="269"/>
      <c r="JO37" s="110"/>
      <c r="JP37" s="381"/>
      <c r="JQ37" s="24"/>
      <c r="JR37" s="946"/>
      <c r="JS37" s="946"/>
      <c r="JT37" s="946"/>
      <c r="JU37" s="946"/>
      <c r="JV37" s="946"/>
      <c r="JW37" s="946"/>
      <c r="JX37" s="946"/>
      <c r="JY37" s="946"/>
      <c r="JZ37" s="946"/>
      <c r="KA37" s="946"/>
      <c r="KB37" s="943"/>
      <c r="KC37" s="943"/>
      <c r="KD37" s="943"/>
      <c r="KE37" s="943"/>
      <c r="KF37" s="943"/>
      <c r="KG37" s="946"/>
      <c r="KH37" s="946"/>
      <c r="KI37" s="946"/>
      <c r="KJ37" s="943"/>
      <c r="KK37" s="949"/>
      <c r="KL37" s="946"/>
      <c r="KM37" s="946"/>
      <c r="KN37" s="943"/>
      <c r="KO37" s="943"/>
      <c r="KP37" s="943"/>
      <c r="KQ37" s="966"/>
      <c r="KR37" s="70"/>
      <c r="KS37" s="952"/>
      <c r="KT37" s="969"/>
      <c r="KU37" s="952"/>
      <c r="KV37" s="952"/>
      <c r="KW37" s="952"/>
      <c r="KX37" s="952"/>
      <c r="KY37" s="952"/>
      <c r="KZ37" s="952"/>
      <c r="LA37" s="952"/>
      <c r="LB37" s="952"/>
      <c r="LC37" s="952"/>
      <c r="LD37" s="952"/>
      <c r="LE37" s="952"/>
      <c r="LF37" s="952"/>
      <c r="LG37" s="952"/>
      <c r="LH37" s="952"/>
      <c r="LI37" s="958"/>
      <c r="LJ37" s="59"/>
      <c r="LK37" s="49"/>
      <c r="LL37" s="938"/>
      <c r="LM37" s="956"/>
      <c r="LN37" s="938"/>
      <c r="LO37" s="938"/>
      <c r="LP37" s="938"/>
      <c r="LQ37" s="938"/>
      <c r="LR37" s="938"/>
      <c r="LS37" s="938"/>
      <c r="LT37" s="938"/>
      <c r="LU37" s="938"/>
      <c r="LV37" s="938"/>
      <c r="LW37" s="938"/>
      <c r="LX37" s="938"/>
      <c r="LY37" s="938"/>
      <c r="LZ37" s="938"/>
      <c r="MA37" s="938"/>
      <c r="MB37" s="956"/>
      <c r="MC37" s="956"/>
      <c r="MD37" s="956"/>
      <c r="ME37" s="956"/>
      <c r="MF37" s="938"/>
      <c r="MG37" s="938"/>
      <c r="MH37" s="956"/>
      <c r="MI37" s="956"/>
      <c r="MJ37" s="956"/>
      <c r="MK37" s="956"/>
      <c r="ML37" s="956"/>
      <c r="MM37" s="956"/>
      <c r="MN37" s="956"/>
      <c r="MO37" s="956"/>
      <c r="MP37" s="956"/>
      <c r="MQ37" s="956"/>
      <c r="MR37" s="956"/>
      <c r="MS37" s="956"/>
      <c r="MT37" s="956"/>
      <c r="MU37" s="956"/>
      <c r="MV37" s="938"/>
      <c r="MW37" s="938"/>
      <c r="MX37" s="956"/>
      <c r="MY37" s="956"/>
      <c r="MZ37" s="956"/>
      <c r="NA37" s="956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184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133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219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5"/>
      <c r="GB38" s="400"/>
      <c r="GC38" s="401"/>
      <c r="GD38" s="316"/>
      <c r="GE38" s="319"/>
      <c r="GF38" s="465"/>
      <c r="GG38" s="400"/>
      <c r="GH38" s="401"/>
      <c r="GI38" s="316"/>
      <c r="GJ38" s="319"/>
      <c r="GK38" s="465"/>
      <c r="GL38" s="400"/>
      <c r="GM38" s="401"/>
      <c r="GN38" s="535"/>
      <c r="GO38" s="536"/>
      <c r="GP38" s="537"/>
      <c r="GQ38" s="538"/>
      <c r="GR38" s="539"/>
      <c r="GS38" s="535"/>
      <c r="GT38" s="536"/>
      <c r="GU38" s="540"/>
      <c r="GV38" s="538"/>
      <c r="GW38" s="539"/>
      <c r="GX38" s="541"/>
      <c r="GY38" s="542"/>
      <c r="GZ38" s="537"/>
      <c r="HA38" s="538"/>
      <c r="HB38" s="539"/>
      <c r="HC38" s="535"/>
      <c r="HD38" s="536"/>
      <c r="HE38" s="540"/>
      <c r="HF38" s="538"/>
      <c r="HG38" s="539"/>
      <c r="HH38" s="541"/>
      <c r="HI38" s="542"/>
      <c r="HJ38" s="537"/>
      <c r="HK38" s="538"/>
      <c r="HL38" s="539"/>
      <c r="HM38" s="541"/>
      <c r="HN38" s="542"/>
      <c r="HO38" s="540"/>
      <c r="HP38" s="538"/>
      <c r="HQ38" s="539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273"/>
      <c r="IO38" s="273"/>
      <c r="IP38" s="111"/>
      <c r="IQ38" s="92"/>
      <c r="IR38" s="34"/>
      <c r="IS38" s="584"/>
      <c r="IT38" s="584"/>
      <c r="IU38" s="111"/>
      <c r="IV38" s="90"/>
      <c r="IW38" s="34"/>
      <c r="IX38" s="273"/>
      <c r="IY38" s="273"/>
      <c r="IZ38" s="111"/>
      <c r="JA38" s="92"/>
      <c r="JB38" s="34"/>
      <c r="JC38" s="273"/>
      <c r="JD38" s="273"/>
      <c r="JE38" s="410"/>
      <c r="JF38" s="471"/>
      <c r="JG38" s="474"/>
      <c r="JH38" s="584"/>
      <c r="JI38" s="584"/>
      <c r="JJ38" s="585"/>
      <c r="JK38" s="92"/>
      <c r="JL38" s="34"/>
      <c r="JM38" s="273"/>
      <c r="JN38" s="273"/>
      <c r="JO38" s="111"/>
      <c r="JP38" s="381"/>
      <c r="JQ38" s="25"/>
      <c r="JR38" s="947"/>
      <c r="JS38" s="947"/>
      <c r="JT38" s="947"/>
      <c r="JU38" s="947"/>
      <c r="JV38" s="947"/>
      <c r="JW38" s="947"/>
      <c r="JX38" s="947"/>
      <c r="JY38" s="947"/>
      <c r="JZ38" s="947"/>
      <c r="KA38" s="947"/>
      <c r="KB38" s="944"/>
      <c r="KC38" s="944"/>
      <c r="KD38" s="944"/>
      <c r="KE38" s="944"/>
      <c r="KF38" s="944"/>
      <c r="KG38" s="947"/>
      <c r="KH38" s="947"/>
      <c r="KI38" s="947"/>
      <c r="KJ38" s="944"/>
      <c r="KK38" s="950"/>
      <c r="KL38" s="947"/>
      <c r="KM38" s="947"/>
      <c r="KN38" s="944"/>
      <c r="KO38" s="944"/>
      <c r="KP38" s="944"/>
      <c r="KQ38" s="966"/>
      <c r="KR38" s="71"/>
      <c r="KS38" s="953"/>
      <c r="KT38" s="970"/>
      <c r="KU38" s="953"/>
      <c r="KV38" s="953"/>
      <c r="KW38" s="953"/>
      <c r="KX38" s="953"/>
      <c r="KY38" s="953"/>
      <c r="KZ38" s="953"/>
      <c r="LA38" s="953"/>
      <c r="LB38" s="953"/>
      <c r="LC38" s="953"/>
      <c r="LD38" s="953"/>
      <c r="LE38" s="953"/>
      <c r="LF38" s="953"/>
      <c r="LG38" s="953"/>
      <c r="LH38" s="953"/>
      <c r="LI38" s="959"/>
      <c r="LJ38" s="60"/>
      <c r="LK38" s="50"/>
      <c r="LL38" s="939"/>
      <c r="LM38" s="956"/>
      <c r="LN38" s="939"/>
      <c r="LO38" s="939"/>
      <c r="LP38" s="939"/>
      <c r="LQ38" s="939"/>
      <c r="LR38" s="939"/>
      <c r="LS38" s="939"/>
      <c r="LT38" s="939"/>
      <c r="LU38" s="939"/>
      <c r="LV38" s="939"/>
      <c r="LW38" s="939"/>
      <c r="LX38" s="939"/>
      <c r="LY38" s="939"/>
      <c r="LZ38" s="939"/>
      <c r="MA38" s="939"/>
      <c r="MB38" s="956"/>
      <c r="MC38" s="956"/>
      <c r="MD38" s="956"/>
      <c r="ME38" s="956"/>
      <c r="MF38" s="939"/>
      <c r="MG38" s="939"/>
      <c r="MH38" s="956"/>
      <c r="MI38" s="956"/>
      <c r="MJ38" s="956"/>
      <c r="MK38" s="956"/>
      <c r="ML38" s="956"/>
      <c r="MM38" s="956"/>
      <c r="MN38" s="956"/>
      <c r="MO38" s="956"/>
      <c r="MP38" s="956"/>
      <c r="MQ38" s="956"/>
      <c r="MR38" s="956"/>
      <c r="MS38" s="956"/>
      <c r="MT38" s="956"/>
      <c r="MU38" s="956"/>
      <c r="MV38" s="939"/>
      <c r="MW38" s="939"/>
      <c r="MX38" s="956"/>
      <c r="MY38" s="956"/>
      <c r="MZ38" s="956"/>
      <c r="NA38" s="956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 t="s">
        <v>93</v>
      </c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 t="s">
        <v>216</v>
      </c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63" t="s">
        <v>224</v>
      </c>
      <c r="GB39" s="393"/>
      <c r="GC39" s="394"/>
      <c r="GD39" s="325"/>
      <c r="GE39" s="326"/>
      <c r="GF39" s="463"/>
      <c r="GG39" s="393"/>
      <c r="GH39" s="394"/>
      <c r="GI39" s="325"/>
      <c r="GJ39" s="326"/>
      <c r="GK39" s="463" t="s">
        <v>139</v>
      </c>
      <c r="GL39" s="393"/>
      <c r="GM39" s="394"/>
      <c r="GN39" s="553"/>
      <c r="GO39" s="554"/>
      <c r="GP39" s="520"/>
      <c r="GQ39" s="521"/>
      <c r="GR39" s="522"/>
      <c r="GS39" s="553"/>
      <c r="GT39" s="554"/>
      <c r="GU39" s="523"/>
      <c r="GV39" s="521"/>
      <c r="GW39" s="522"/>
      <c r="GX39" s="555"/>
      <c r="GY39" s="556"/>
      <c r="GZ39" s="520"/>
      <c r="HA39" s="521"/>
      <c r="HB39" s="522"/>
      <c r="HC39" s="553"/>
      <c r="HD39" s="554"/>
      <c r="HE39" s="523"/>
      <c r="HF39" s="521"/>
      <c r="HG39" s="522"/>
      <c r="HH39" s="555"/>
      <c r="HI39" s="556"/>
      <c r="HJ39" s="520"/>
      <c r="HK39" s="521"/>
      <c r="HL39" s="522"/>
      <c r="HM39" s="555"/>
      <c r="HN39" s="556"/>
      <c r="HO39" s="523"/>
      <c r="HP39" s="521"/>
      <c r="HQ39" s="522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411"/>
      <c r="IO39" s="412"/>
      <c r="IP39" s="413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7"/>
      <c r="JG39" s="480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45">
        <f t="shared" ref="JR39" si="245">COUNTIF($A39:$JJ42,"=CSB13")</f>
        <v>2</v>
      </c>
      <c r="JS39" s="945">
        <f t="shared" ref="JS39" si="246">COUNTIF($A39:$JJ42,"=CSB16")</f>
        <v>0</v>
      </c>
      <c r="JT39" s="945">
        <f t="shared" ref="JT39" si="247">COUNTIF($A39:$JJ42,"=CSB24")</f>
        <v>1</v>
      </c>
      <c r="JU39" s="945">
        <f t="shared" ref="JU39" si="248">COUNTIF($A39:$JJ42,"=CSB25")</f>
        <v>0</v>
      </c>
      <c r="JV39" s="945">
        <f t="shared" ref="JV39" si="249">COUNTIF($A39:$JJ42,"=CSB3")</f>
        <v>1</v>
      </c>
      <c r="JW39" s="945">
        <f t="shared" ref="JW39" si="250">COUNTIF($A39:$JJ42,"=CSB4")</f>
        <v>1</v>
      </c>
      <c r="JX39" s="945">
        <f t="shared" ref="JX39" si="251">COUNTIF($A39:$JJ42,"=CSB5")</f>
        <v>1</v>
      </c>
      <c r="JY39" s="945">
        <f t="shared" ref="JY39" si="252">COUNTIF($A39:$JJ42,"=CSB28")</f>
        <v>0</v>
      </c>
      <c r="JZ39" s="945">
        <f t="shared" ref="JZ39" si="253">COUNTIF($A39:$JJ42,"B1")</f>
        <v>1</v>
      </c>
      <c r="KA39" s="945">
        <f t="shared" ref="KA39" si="254">COUNTIF($A39:$JJ42,"B2")</f>
        <v>2</v>
      </c>
      <c r="KB39" s="942">
        <f t="shared" ref="KB39" si="255">COUNTIF($A39:$JJ42,"B4")</f>
        <v>0</v>
      </c>
      <c r="KC39" s="942">
        <f t="shared" ref="KC39" si="256">COUNTIF($A39:$JJ42,"11")</f>
        <v>1</v>
      </c>
      <c r="KD39" s="942">
        <f t="shared" ref="KD39" si="257">COUNTIF($A39:$JJ42,"13")</f>
        <v>1</v>
      </c>
      <c r="KE39" s="942">
        <f t="shared" ref="KE39" si="258">COUNTIF($A39:$JJ42,"=14")</f>
        <v>1</v>
      </c>
      <c r="KF39" s="942">
        <f t="shared" ref="KF39" si="259">COUNTIF($A39:$JJ42,"=16")</f>
        <v>1</v>
      </c>
      <c r="KG39" s="945">
        <f t="shared" ref="KG39" si="260">COUNTIF($A39:$JJ42,"=22")</f>
        <v>0</v>
      </c>
      <c r="KH39" s="945">
        <f t="shared" ref="KH39" si="261">COUNTIF($A39:$JJ42,"=23")</f>
        <v>0</v>
      </c>
      <c r="KI39" s="945">
        <f t="shared" ref="KI39" si="262">COUNTIF($A39:$JJ42,"=24")</f>
        <v>0</v>
      </c>
      <c r="KJ39" s="942">
        <f t="shared" ref="KJ39" si="263">COUNTIF($A39:$JJ42,"=25")</f>
        <v>1</v>
      </c>
      <c r="KK39" s="948">
        <f t="shared" ref="KK39" si="264">COUNTIF($A39:$JJ42,"=26")</f>
        <v>0</v>
      </c>
      <c r="KL39" s="945">
        <f t="shared" ref="KL39" si="265">COUNTIF($A39:$JJ42,"=31")</f>
        <v>0</v>
      </c>
      <c r="KM39" s="945">
        <f t="shared" ref="KM39" si="266">COUNTIF($A39:$JJ42,"=32")</f>
        <v>0</v>
      </c>
      <c r="KN39" s="942">
        <f t="shared" ref="KN39" si="267">COUNTIF($A39:$JJ42,"=34")</f>
        <v>0</v>
      </c>
      <c r="KO39" s="942">
        <f t="shared" ref="KO39" si="268">COUNTIF($A39:$JJ42,"=35")</f>
        <v>1</v>
      </c>
      <c r="KP39" s="942">
        <f t="shared" ref="KP39" si="269">COUNTIF($A39:$JJ42,"=36")</f>
        <v>0</v>
      </c>
      <c r="KQ39" s="954">
        <f>COUNTIF($A39:$KP42,"=34")</f>
        <v>0</v>
      </c>
      <c r="KR39" s="69"/>
      <c r="KS39" s="951" t="str">
        <f>IF(COUNTIF($A39:$JJ42,"=41")&gt;0,"X"," ")</f>
        <v xml:space="preserve"> </v>
      </c>
      <c r="KT39" s="968" t="str">
        <f>IF(COUNTIF($A39:$JJ42,"=42")&gt;0,"X"," ")</f>
        <v xml:space="preserve"> </v>
      </c>
      <c r="KU39" s="951" t="str">
        <f>IF(COUNTIF($A39:$JJ42,"=40")&gt;0,"X"," ")</f>
        <v xml:space="preserve"> </v>
      </c>
      <c r="KV39" s="951" t="str">
        <f>IF(COUNTIF($A39:$JJ42,"=11")&gt;0,"X"," ")</f>
        <v>X</v>
      </c>
      <c r="KW39" s="951" t="str">
        <f>IF(COUNTIF($A39:$JJ42,"=13")&gt;0,"X"," ")</f>
        <v>X</v>
      </c>
      <c r="KX39" s="951" t="str">
        <f>IF(COUNTIF($A39:$JJ42,"=19")&gt;0,"X"," ")</f>
        <v xml:space="preserve"> </v>
      </c>
      <c r="KY39" s="951" t="str">
        <f>IF(COUNTIF($A39:$JJ42,"=14")&gt;0,"X"," ")</f>
        <v>X</v>
      </c>
      <c r="KZ39" s="951" t="str">
        <f>IF(COUNTIF($A39:$JJ42,"=23")&gt;0,"X"," ")</f>
        <v xml:space="preserve"> </v>
      </c>
      <c r="LA39" s="951" t="str">
        <f>IF(COUNTIF($A39:$JJ42,"=24")&gt;0,"X"," ")</f>
        <v xml:space="preserve"> </v>
      </c>
      <c r="LB39" s="951" t="str">
        <f>IF(COUNTIF($A39:$JJ42,"=25")&gt;0,"X"," ")</f>
        <v>X</v>
      </c>
      <c r="LC39" s="951" t="str">
        <f>IF(COUNTIF($A39:$JJ42,"=26")&gt;0,"X"," ")</f>
        <v xml:space="preserve"> </v>
      </c>
      <c r="LD39" s="951" t="str">
        <f>IF(COUNTIF($A39:$JJ42,"=29")&gt;0,"X"," ")</f>
        <v xml:space="preserve"> </v>
      </c>
      <c r="LE39" s="951" t="str">
        <f>IF(COUNTIF($A39:$JJ42,"=30")&gt;0,"X"," ")</f>
        <v xml:space="preserve"> </v>
      </c>
      <c r="LF39" s="951" t="str">
        <f>IF(COUNTIF($A39:$JJ42,"=31")&gt;0,"X"," ")</f>
        <v xml:space="preserve"> </v>
      </c>
      <c r="LG39" s="951" t="str">
        <f>IF(COUNTIF($A39:$JJ42,"=32")&gt;0,"X"," ")</f>
        <v xml:space="preserve"> </v>
      </c>
      <c r="LH39" s="951" t="str">
        <f>IF(COUNTIF($A39:$JJ42,"=33")&gt;0,"X"," ")</f>
        <v xml:space="preserve"> </v>
      </c>
      <c r="LI39" s="957" t="str">
        <f>IF(COUNTIF($A39:$JJ42,"=34")&gt;0,"X"," ")</f>
        <v xml:space="preserve"> </v>
      </c>
      <c r="LJ39" s="58"/>
      <c r="LK39" s="48"/>
      <c r="LL39" s="937" t="str">
        <f>IF(COUNTIF($A39:$JJ42,"=H.Prus")&gt;0,"Z"," ")</f>
        <v xml:space="preserve"> </v>
      </c>
      <c r="LM39" s="956" t="str">
        <f t="shared" ref="LM39" si="270">IF(COUNTIF($A39:$JJ42,"=Sz.Zieliński")&gt;0,"Z"," ")</f>
        <v xml:space="preserve"> </v>
      </c>
      <c r="LN39" s="937" t="str">
        <f>IF(COUNTIF($A39:$JJ42,"=M.Marcinkiewicz")&gt;0,"Z"," ")</f>
        <v>Z</v>
      </c>
      <c r="LO39" s="937" t="str">
        <f>IF(COUNTIF($A39:$JJ42,"=K.Cis")&gt;0,"Z"," ")</f>
        <v>Z</v>
      </c>
      <c r="LP39" s="937" t="str">
        <f t="shared" ref="LP39" si="271">IF(COUNTIF($A39:$JJ42,"=D.Lechtańska")&gt;0,"Z"," ")</f>
        <v xml:space="preserve"> </v>
      </c>
      <c r="LQ39" s="937" t="str">
        <f>IF(COUNTIF($A39:$JJ42,"=K.Choroszko")&gt;0,"Z"," ")</f>
        <v>Z</v>
      </c>
      <c r="LR39" s="937" t="str">
        <f>IF(COUNTIF($A39:$JJ42,"=Z.Niewiadomski")&gt;0,"Z"," ")</f>
        <v xml:space="preserve"> </v>
      </c>
      <c r="LS39" s="937" t="str">
        <f>IF(COUNTIF($A39:$JJ42,"=Z.Niewiadomski")&gt;0,"Z"," ")</f>
        <v xml:space="preserve"> </v>
      </c>
      <c r="LT39" s="937" t="str">
        <f>IF(COUNTIF($A39:$JJ42,"=Z.Niewiadomski")&gt;0,"Z"," ")</f>
        <v xml:space="preserve"> </v>
      </c>
      <c r="LU39" s="937" t="str">
        <f>IF(COUNTIF($A39:$JJ42,"=Z.Niewiadomski")&gt;0,"Z"," ")</f>
        <v xml:space="preserve"> </v>
      </c>
      <c r="LV39" s="937" t="str">
        <f>IF(COUNTIF($A39:$JJ42,"=Z.Niewiadomski")&gt;0,"Z"," ")</f>
        <v xml:space="preserve"> </v>
      </c>
      <c r="LW39" s="937" t="str">
        <f>IF(COUNTIF($A39:$JJ42,"=A.Miściur-Kaszyńska")&gt;0,"Z"," ")</f>
        <v xml:space="preserve"> </v>
      </c>
      <c r="LX39" s="937" t="str">
        <f t="shared" ref="LX39" si="272">IF(COUNTIF($A39:$JJ42,"=K.Janowicz")&gt;0,"Z"," ")</f>
        <v xml:space="preserve"> </v>
      </c>
      <c r="LY39" s="937" t="str">
        <f>IF(COUNTIF($A39:$JJ42,"=K.Kiejdo")&gt;0,"Z"," ")</f>
        <v>Z</v>
      </c>
      <c r="LZ39" s="937" t="str">
        <f>IF(COUNTIF($A39:$JJ42,"=M.Kieżun")&gt;0,"Z"," ")</f>
        <v>Z</v>
      </c>
      <c r="MA39" s="937" t="str">
        <f>IF(COUNTIF($A39:$JJ42,"=I.Kasprzyk")&gt;0,"Z"," ")</f>
        <v xml:space="preserve"> </v>
      </c>
      <c r="MB39" s="956" t="str">
        <f>IF(COUNTIF($A39:$JJ42,"=M.Choroszko")&gt;0,"Z"," ")</f>
        <v xml:space="preserve"> </v>
      </c>
      <c r="MC39" s="956" t="str">
        <f>IF(COUNTIF($A39:$JJ42,"=M.Grzyb")&gt;0,"Z"," ")</f>
        <v>Z</v>
      </c>
      <c r="MD39" s="956" t="str">
        <f>IF(COUNTIF($A39:$JJ42,"=A.Muż")&gt;0,"Z"," ")</f>
        <v xml:space="preserve"> </v>
      </c>
      <c r="ME39" s="956" t="str">
        <f>IF(COUNTIF($A39:$JJ42,"=E.Kicka")&gt;0,"Z"," ")</f>
        <v xml:space="preserve"> </v>
      </c>
      <c r="MF39" s="937" t="str">
        <f t="shared" ref="MF39" si="273">IF(COUNTIF($A39:$JJ42,"=P.Lisatowicz")&gt;0,"Z"," ")</f>
        <v xml:space="preserve"> </v>
      </c>
      <c r="MG39" s="937" t="str">
        <f>IF(COUNTIF($A39:$JJ42,"=M.Szonert")&gt;0,"Z"," ")</f>
        <v xml:space="preserve"> </v>
      </c>
      <c r="MH39" s="956" t="str">
        <f>IF(COUNTIF($A39:$JJ42,"=E.Ciarciński")&gt;0,"Z"," ")</f>
        <v xml:space="preserve"> </v>
      </c>
      <c r="MI39" s="956" t="str">
        <f>IF(COUNTIF($A39:$JJ42,"=M.Czajka")&gt;0,"Z"," ")</f>
        <v>Z</v>
      </c>
      <c r="MJ39" s="956" t="str">
        <f t="shared" ref="MJ39" si="274">IF(COUNTIF($A39:$JJ42,"=W.Kopacki")&gt;0,"Z"," ")</f>
        <v xml:space="preserve"> </v>
      </c>
      <c r="MK39" s="956" t="str">
        <f>IF(COUNTIF($A39:$JJ42,"=A.Naszlin")&gt;0,"Z"," ")</f>
        <v xml:space="preserve"> </v>
      </c>
      <c r="ML39" s="956" t="str">
        <f>IF(COUNTIF($A39:$JJ42,"=A.Tychek")&gt;0,"Z"," ")</f>
        <v xml:space="preserve"> </v>
      </c>
      <c r="MM39" s="956" t="str">
        <f>IF(COUNTIF($A39:$JJ42,"=R.Sokulski")&gt;0,"Z"," ")</f>
        <v>Z</v>
      </c>
      <c r="MN39" s="956" t="str">
        <f>IF(COUNTIF($A39:$JJ42,"=S.Piotrowska")&gt;0,"Z"," ")</f>
        <v xml:space="preserve"> </v>
      </c>
      <c r="MO39" s="956" t="str">
        <f>IF(COUNTIF($A39:$JJ42,"=J.Gregorczuk")&gt;0,"Z"," ")</f>
        <v xml:space="preserve"> </v>
      </c>
      <c r="MP39" s="956" t="str">
        <f t="shared" ref="MP39" si="275">IF(COUNTIF($A39:$JJ42,"=A.Wyrwicka")&gt;0,"Z"," ")</f>
        <v>Z</v>
      </c>
      <c r="MQ39" s="956" t="str">
        <f t="shared" ref="MQ39" si="276">IF(COUNTIF($A39:$JJ42,"=K.Kopacki")&gt;0,"Z"," ")</f>
        <v xml:space="preserve"> </v>
      </c>
      <c r="MR39" s="956" t="str">
        <f>IF(COUNTIF($A39:$JJ42,"=R.Przęczek")&gt;0,"Z"," ")</f>
        <v xml:space="preserve"> </v>
      </c>
      <c r="MS39" s="956" t="str">
        <f>IF(COUNTIF($A39:$JJ42,"=D.Ławecka-Bednarska")&gt;0,"Z"," ")</f>
        <v xml:space="preserve"> </v>
      </c>
      <c r="MT39" s="956" t="str">
        <f t="shared" ref="MT39" si="277">IF(COUNTIF($A39:$JJ42,"=A.Sadolewski")&gt;0,"Z"," ")</f>
        <v xml:space="preserve"> </v>
      </c>
      <c r="MU39" s="956" t="str">
        <f>IF(COUNTIF($A39:$JJ42,"=M.Lipiński")&gt;0,"Z"," ")</f>
        <v>Z</v>
      </c>
      <c r="MV39" s="937" t="str">
        <f t="shared" ref="MV39" si="278">IF(COUNTIF($A39:$JJ42,"=E.Leśnikowska")&gt;0,"Z"," ")</f>
        <v xml:space="preserve"> </v>
      </c>
      <c r="MW39" s="937" t="str">
        <f>IF(COUNTIF($A39:$JJ42,"=N.Liakh")&gt;0,"Z"," ")</f>
        <v xml:space="preserve"> </v>
      </c>
      <c r="MX39" s="956" t="str">
        <f>IF(COUNTIF($A39:$JJ42,"=J.Lubkiewicz")&gt;0,"Z"," ")</f>
        <v xml:space="preserve"> </v>
      </c>
      <c r="MY39" s="956" t="str">
        <f t="shared" ref="MY39" si="279">IF(COUNTIF($A39:$JJ42,"=K.Kaczmarczyk")&gt;0,"Z"," ")</f>
        <v>Z</v>
      </c>
      <c r="MZ39" s="956" t="str">
        <f>IF(COUNTIF($A39:$JJ42,"=H.Libuda")&gt;0,"Z"," ")</f>
        <v xml:space="preserve"> </v>
      </c>
      <c r="NA39" s="956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 t="s">
        <v>166</v>
      </c>
      <c r="I40" s="282" t="s">
        <v>168</v>
      </c>
      <c r="J40" s="110">
        <v>25</v>
      </c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 t="s">
        <v>172</v>
      </c>
      <c r="X40" s="282" t="s">
        <v>46</v>
      </c>
      <c r="Y40" s="110" t="s">
        <v>173</v>
      </c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181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183</v>
      </c>
      <c r="CA40" s="260" t="s">
        <v>29</v>
      </c>
      <c r="CB40" s="234" t="s">
        <v>194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193</v>
      </c>
      <c r="EJ40" s="252" t="s">
        <v>303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 t="s">
        <v>218</v>
      </c>
      <c r="EX40" s="396" t="s">
        <v>198</v>
      </c>
      <c r="EY40" s="397" t="s">
        <v>228</v>
      </c>
      <c r="EZ40" s="313" t="s">
        <v>21</v>
      </c>
      <c r="FA40" s="314" t="s">
        <v>22</v>
      </c>
      <c r="FB40" s="395" t="s">
        <v>178</v>
      </c>
      <c r="FC40" s="396" t="s">
        <v>145</v>
      </c>
      <c r="FD40" s="397">
        <v>16</v>
      </c>
      <c r="FE40" s="313" t="s">
        <v>21</v>
      </c>
      <c r="FF40" s="314" t="s">
        <v>22</v>
      </c>
      <c r="FG40" s="395" t="s">
        <v>94</v>
      </c>
      <c r="FH40" s="396" t="s">
        <v>29</v>
      </c>
      <c r="FI40" s="397" t="s">
        <v>194</v>
      </c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 t="s">
        <v>177</v>
      </c>
      <c r="FR40" s="396" t="s">
        <v>33</v>
      </c>
      <c r="FS40" s="397" t="s">
        <v>300</v>
      </c>
      <c r="FT40" s="313" t="s">
        <v>21</v>
      </c>
      <c r="FU40" s="314" t="s">
        <v>22</v>
      </c>
      <c r="FV40" s="395" t="s">
        <v>177</v>
      </c>
      <c r="FW40" s="396" t="s">
        <v>33</v>
      </c>
      <c r="FX40" s="397" t="s">
        <v>300</v>
      </c>
      <c r="FY40" s="313" t="s">
        <v>21</v>
      </c>
      <c r="FZ40" s="314" t="s">
        <v>22</v>
      </c>
      <c r="GA40" s="464" t="s">
        <v>137</v>
      </c>
      <c r="GB40" s="466" t="s">
        <v>138</v>
      </c>
      <c r="GC40" s="581" t="s">
        <v>227</v>
      </c>
      <c r="GD40" s="313" t="s">
        <v>21</v>
      </c>
      <c r="GE40" s="314" t="s">
        <v>22</v>
      </c>
      <c r="GF40" s="464" t="s">
        <v>94</v>
      </c>
      <c r="GG40" s="396" t="s">
        <v>222</v>
      </c>
      <c r="GH40" s="397">
        <v>35</v>
      </c>
      <c r="GI40" s="313" t="s">
        <v>21</v>
      </c>
      <c r="GJ40" s="314" t="s">
        <v>22</v>
      </c>
      <c r="GK40" s="464" t="s">
        <v>140</v>
      </c>
      <c r="GL40" s="396" t="s">
        <v>98</v>
      </c>
      <c r="GM40" s="397" t="s">
        <v>226</v>
      </c>
      <c r="GN40" s="526" t="s">
        <v>21</v>
      </c>
      <c r="GO40" s="527" t="s">
        <v>22</v>
      </c>
      <c r="GP40" s="528" t="s">
        <v>143</v>
      </c>
      <c r="GQ40" s="529" t="s">
        <v>77</v>
      </c>
      <c r="GR40" s="530"/>
      <c r="GS40" s="526" t="s">
        <v>21</v>
      </c>
      <c r="GT40" s="527" t="s">
        <v>22</v>
      </c>
      <c r="GU40" s="531" t="s">
        <v>143</v>
      </c>
      <c r="GV40" s="529" t="s">
        <v>77</v>
      </c>
      <c r="GW40" s="530"/>
      <c r="GX40" s="532" t="s">
        <v>21</v>
      </c>
      <c r="GY40" s="533" t="s">
        <v>22</v>
      </c>
      <c r="GZ40" s="528" t="s">
        <v>143</v>
      </c>
      <c r="HA40" s="529" t="s">
        <v>77</v>
      </c>
      <c r="HB40" s="530"/>
      <c r="HC40" s="526" t="s">
        <v>21</v>
      </c>
      <c r="HD40" s="527" t="s">
        <v>22</v>
      </c>
      <c r="HE40" s="531" t="s">
        <v>143</v>
      </c>
      <c r="HF40" s="529" t="s">
        <v>77</v>
      </c>
      <c r="HG40" s="530"/>
      <c r="HH40" s="532" t="s">
        <v>21</v>
      </c>
      <c r="HI40" s="533" t="s">
        <v>22</v>
      </c>
      <c r="HJ40" s="528" t="s">
        <v>143</v>
      </c>
      <c r="HK40" s="529" t="s">
        <v>77</v>
      </c>
      <c r="HL40" s="530"/>
      <c r="HM40" s="532" t="s">
        <v>21</v>
      </c>
      <c r="HN40" s="533" t="s">
        <v>22</v>
      </c>
      <c r="HO40" s="531" t="s">
        <v>143</v>
      </c>
      <c r="HP40" s="529" t="s">
        <v>77</v>
      </c>
      <c r="HQ40" s="530"/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 t="s">
        <v>143</v>
      </c>
      <c r="IJ40" s="359" t="s">
        <v>77</v>
      </c>
      <c r="IK40" s="360"/>
      <c r="IL40" s="94" t="s">
        <v>21</v>
      </c>
      <c r="IM40" s="33" t="s">
        <v>22</v>
      </c>
      <c r="IN40" s="414"/>
      <c r="IO40" s="415"/>
      <c r="IP40" s="416"/>
      <c r="IQ40" s="94" t="s">
        <v>21</v>
      </c>
      <c r="IR40" s="33" t="s">
        <v>22</v>
      </c>
      <c r="IS40" s="272" t="s">
        <v>99</v>
      </c>
      <c r="IT40" s="269" t="s">
        <v>49</v>
      </c>
      <c r="IU40" s="110"/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 t="s">
        <v>230</v>
      </c>
      <c r="JD40" s="269" t="s">
        <v>231</v>
      </c>
      <c r="JE40" s="409"/>
      <c r="JF40" s="469" t="s">
        <v>21</v>
      </c>
      <c r="JG40" s="470" t="s">
        <v>22</v>
      </c>
      <c r="JH40" s="272"/>
      <c r="JI40" s="269"/>
      <c r="JJ40" s="409"/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46"/>
      <c r="JS40" s="946"/>
      <c r="JT40" s="946"/>
      <c r="JU40" s="946"/>
      <c r="JV40" s="946"/>
      <c r="JW40" s="946"/>
      <c r="JX40" s="946"/>
      <c r="JY40" s="946"/>
      <c r="JZ40" s="946"/>
      <c r="KA40" s="946"/>
      <c r="KB40" s="943"/>
      <c r="KC40" s="943"/>
      <c r="KD40" s="943"/>
      <c r="KE40" s="943"/>
      <c r="KF40" s="943"/>
      <c r="KG40" s="946"/>
      <c r="KH40" s="946"/>
      <c r="KI40" s="946"/>
      <c r="KJ40" s="943"/>
      <c r="KK40" s="949"/>
      <c r="KL40" s="946"/>
      <c r="KM40" s="946"/>
      <c r="KN40" s="943"/>
      <c r="KO40" s="943"/>
      <c r="KP40" s="943"/>
      <c r="KQ40" s="954"/>
      <c r="KR40" s="70" t="s">
        <v>21</v>
      </c>
      <c r="KS40" s="952"/>
      <c r="KT40" s="969"/>
      <c r="KU40" s="952"/>
      <c r="KV40" s="952"/>
      <c r="KW40" s="952"/>
      <c r="KX40" s="952"/>
      <c r="KY40" s="952"/>
      <c r="KZ40" s="952"/>
      <c r="LA40" s="952"/>
      <c r="LB40" s="952"/>
      <c r="LC40" s="952"/>
      <c r="LD40" s="952"/>
      <c r="LE40" s="952"/>
      <c r="LF40" s="952"/>
      <c r="LG40" s="952"/>
      <c r="LH40" s="952"/>
      <c r="LI40" s="958"/>
      <c r="LJ40" s="59"/>
      <c r="LK40" s="49" t="s">
        <v>21</v>
      </c>
      <c r="LL40" s="938"/>
      <c r="LM40" s="956"/>
      <c r="LN40" s="938"/>
      <c r="LO40" s="938"/>
      <c r="LP40" s="938"/>
      <c r="LQ40" s="938"/>
      <c r="LR40" s="938"/>
      <c r="LS40" s="938"/>
      <c r="LT40" s="938"/>
      <c r="LU40" s="938"/>
      <c r="LV40" s="938"/>
      <c r="LW40" s="938"/>
      <c r="LX40" s="938"/>
      <c r="LY40" s="938"/>
      <c r="LZ40" s="938"/>
      <c r="MA40" s="938"/>
      <c r="MB40" s="956"/>
      <c r="MC40" s="956"/>
      <c r="MD40" s="956"/>
      <c r="ME40" s="956"/>
      <c r="MF40" s="938"/>
      <c r="MG40" s="938"/>
      <c r="MH40" s="956"/>
      <c r="MI40" s="956"/>
      <c r="MJ40" s="956"/>
      <c r="MK40" s="956"/>
      <c r="ML40" s="956"/>
      <c r="MM40" s="956"/>
      <c r="MN40" s="956"/>
      <c r="MO40" s="956"/>
      <c r="MP40" s="956"/>
      <c r="MQ40" s="956"/>
      <c r="MR40" s="956"/>
      <c r="MS40" s="956"/>
      <c r="MT40" s="956"/>
      <c r="MU40" s="956"/>
      <c r="MV40" s="938"/>
      <c r="MW40" s="938"/>
      <c r="MX40" s="956"/>
      <c r="MY40" s="956"/>
      <c r="MZ40" s="956"/>
      <c r="NA40" s="956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 t="s">
        <v>167</v>
      </c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 t="s">
        <v>171</v>
      </c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180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182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190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 t="s">
        <v>217</v>
      </c>
      <c r="EX41" s="398"/>
      <c r="EY41" s="397"/>
      <c r="EZ41" s="313"/>
      <c r="FA41" s="314"/>
      <c r="FB41" s="395"/>
      <c r="FC41" s="398"/>
      <c r="FD41" s="397"/>
      <c r="FE41" s="313"/>
      <c r="FF41" s="314"/>
      <c r="FG41" s="395" t="s">
        <v>220</v>
      </c>
      <c r="FH41" s="398" t="s">
        <v>37</v>
      </c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64" t="s">
        <v>225</v>
      </c>
      <c r="GB41" s="398"/>
      <c r="GC41" s="397"/>
      <c r="GD41" s="313"/>
      <c r="GE41" s="314"/>
      <c r="GF41" s="464" t="s">
        <v>221</v>
      </c>
      <c r="GG41" s="398"/>
      <c r="GH41" s="397"/>
      <c r="GI41" s="313"/>
      <c r="GJ41" s="314"/>
      <c r="GK41" s="464" t="s">
        <v>141</v>
      </c>
      <c r="GL41" s="398"/>
      <c r="GM41" s="397"/>
      <c r="GN41" s="526"/>
      <c r="GO41" s="527"/>
      <c r="GP41" s="528"/>
      <c r="GQ41" s="534"/>
      <c r="GR41" s="530"/>
      <c r="GS41" s="526"/>
      <c r="GT41" s="527"/>
      <c r="GU41" s="531"/>
      <c r="GV41" s="534"/>
      <c r="GW41" s="530"/>
      <c r="GX41" s="532"/>
      <c r="GY41" s="533"/>
      <c r="GZ41" s="528"/>
      <c r="HA41" s="534"/>
      <c r="HB41" s="530"/>
      <c r="HC41" s="526"/>
      <c r="HD41" s="527"/>
      <c r="HE41" s="531"/>
      <c r="HF41" s="534"/>
      <c r="HG41" s="530"/>
      <c r="HH41" s="532"/>
      <c r="HI41" s="533"/>
      <c r="HJ41" s="528"/>
      <c r="HK41" s="534"/>
      <c r="HL41" s="530"/>
      <c r="HM41" s="532"/>
      <c r="HN41" s="533"/>
      <c r="HO41" s="531"/>
      <c r="HP41" s="534"/>
      <c r="HQ41" s="530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414"/>
      <c r="IO41" s="415"/>
      <c r="IP41" s="416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9"/>
      <c r="JG41" s="470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46"/>
      <c r="JS41" s="946"/>
      <c r="JT41" s="946"/>
      <c r="JU41" s="946"/>
      <c r="JV41" s="946"/>
      <c r="JW41" s="946"/>
      <c r="JX41" s="946"/>
      <c r="JY41" s="946"/>
      <c r="JZ41" s="946"/>
      <c r="KA41" s="946"/>
      <c r="KB41" s="943"/>
      <c r="KC41" s="943"/>
      <c r="KD41" s="943"/>
      <c r="KE41" s="943"/>
      <c r="KF41" s="943"/>
      <c r="KG41" s="946"/>
      <c r="KH41" s="946"/>
      <c r="KI41" s="946"/>
      <c r="KJ41" s="943"/>
      <c r="KK41" s="949"/>
      <c r="KL41" s="946"/>
      <c r="KM41" s="946"/>
      <c r="KN41" s="943"/>
      <c r="KO41" s="943"/>
      <c r="KP41" s="943"/>
      <c r="KQ41" s="954"/>
      <c r="KR41" s="70"/>
      <c r="KS41" s="952"/>
      <c r="KT41" s="969"/>
      <c r="KU41" s="952"/>
      <c r="KV41" s="952"/>
      <c r="KW41" s="952"/>
      <c r="KX41" s="952"/>
      <c r="KY41" s="952"/>
      <c r="KZ41" s="952"/>
      <c r="LA41" s="952"/>
      <c r="LB41" s="952"/>
      <c r="LC41" s="952"/>
      <c r="LD41" s="952"/>
      <c r="LE41" s="952"/>
      <c r="LF41" s="952"/>
      <c r="LG41" s="952"/>
      <c r="LH41" s="952"/>
      <c r="LI41" s="958"/>
      <c r="LJ41" s="59"/>
      <c r="LK41" s="49"/>
      <c r="LL41" s="938"/>
      <c r="LM41" s="956"/>
      <c r="LN41" s="938"/>
      <c r="LO41" s="938"/>
      <c r="LP41" s="938"/>
      <c r="LQ41" s="938"/>
      <c r="LR41" s="938"/>
      <c r="LS41" s="938"/>
      <c r="LT41" s="938"/>
      <c r="LU41" s="938"/>
      <c r="LV41" s="938"/>
      <c r="LW41" s="938"/>
      <c r="LX41" s="938"/>
      <c r="LY41" s="938"/>
      <c r="LZ41" s="938"/>
      <c r="MA41" s="938"/>
      <c r="MB41" s="956"/>
      <c r="MC41" s="956"/>
      <c r="MD41" s="956"/>
      <c r="ME41" s="956"/>
      <c r="MF41" s="938"/>
      <c r="MG41" s="938"/>
      <c r="MH41" s="956"/>
      <c r="MI41" s="956"/>
      <c r="MJ41" s="956"/>
      <c r="MK41" s="956"/>
      <c r="ML41" s="956"/>
      <c r="MM41" s="956"/>
      <c r="MN41" s="956"/>
      <c r="MO41" s="956"/>
      <c r="MP41" s="956"/>
      <c r="MQ41" s="956"/>
      <c r="MR41" s="956"/>
      <c r="MS41" s="956"/>
      <c r="MT41" s="956"/>
      <c r="MU41" s="956"/>
      <c r="MV41" s="938"/>
      <c r="MW41" s="938"/>
      <c r="MX41" s="956"/>
      <c r="MY41" s="956"/>
      <c r="MZ41" s="956"/>
      <c r="NA41" s="956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184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 t="s">
        <v>219</v>
      </c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5"/>
      <c r="GB42" s="400"/>
      <c r="GC42" s="401"/>
      <c r="GD42" s="318"/>
      <c r="GE42" s="319"/>
      <c r="GF42" s="465"/>
      <c r="GG42" s="400"/>
      <c r="GH42" s="401"/>
      <c r="GI42" s="318"/>
      <c r="GJ42" s="319"/>
      <c r="GK42" s="465"/>
      <c r="GL42" s="400"/>
      <c r="GM42" s="401"/>
      <c r="GN42" s="541"/>
      <c r="GO42" s="536"/>
      <c r="GP42" s="537"/>
      <c r="GQ42" s="538"/>
      <c r="GR42" s="539"/>
      <c r="GS42" s="541"/>
      <c r="GT42" s="536"/>
      <c r="GU42" s="540"/>
      <c r="GV42" s="538"/>
      <c r="GW42" s="539"/>
      <c r="GX42" s="541"/>
      <c r="GY42" s="542"/>
      <c r="GZ42" s="537"/>
      <c r="HA42" s="538"/>
      <c r="HB42" s="539"/>
      <c r="HC42" s="541"/>
      <c r="HD42" s="536"/>
      <c r="HE42" s="540"/>
      <c r="HF42" s="538"/>
      <c r="HG42" s="539"/>
      <c r="HH42" s="541"/>
      <c r="HI42" s="542"/>
      <c r="HJ42" s="537"/>
      <c r="HK42" s="538"/>
      <c r="HL42" s="539"/>
      <c r="HM42" s="541"/>
      <c r="HN42" s="542"/>
      <c r="HO42" s="540"/>
      <c r="HP42" s="538"/>
      <c r="HQ42" s="539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417"/>
      <c r="IO42" s="417"/>
      <c r="IP42" s="418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71"/>
      <c r="JG42" s="474"/>
      <c r="JH42" s="273"/>
      <c r="JI42" s="273"/>
      <c r="JJ42" s="410"/>
      <c r="JK42" s="92"/>
      <c r="JL42" s="34"/>
      <c r="JM42" s="273"/>
      <c r="JN42" s="273"/>
      <c r="JO42" s="111"/>
      <c r="JP42" s="382"/>
      <c r="JQ42" s="146"/>
      <c r="JR42" s="947"/>
      <c r="JS42" s="947"/>
      <c r="JT42" s="947"/>
      <c r="JU42" s="947"/>
      <c r="JV42" s="947"/>
      <c r="JW42" s="947"/>
      <c r="JX42" s="947"/>
      <c r="JY42" s="947"/>
      <c r="JZ42" s="947"/>
      <c r="KA42" s="947"/>
      <c r="KB42" s="944"/>
      <c r="KC42" s="944"/>
      <c r="KD42" s="944"/>
      <c r="KE42" s="944"/>
      <c r="KF42" s="944"/>
      <c r="KG42" s="947"/>
      <c r="KH42" s="947"/>
      <c r="KI42" s="947"/>
      <c r="KJ42" s="944"/>
      <c r="KK42" s="950"/>
      <c r="KL42" s="947"/>
      <c r="KM42" s="947"/>
      <c r="KN42" s="944"/>
      <c r="KO42" s="944"/>
      <c r="KP42" s="944"/>
      <c r="KQ42" s="954"/>
      <c r="KR42" s="71"/>
      <c r="KS42" s="953"/>
      <c r="KT42" s="970"/>
      <c r="KU42" s="953"/>
      <c r="KV42" s="953"/>
      <c r="KW42" s="953"/>
      <c r="KX42" s="953"/>
      <c r="KY42" s="953"/>
      <c r="KZ42" s="953"/>
      <c r="LA42" s="953"/>
      <c r="LB42" s="953"/>
      <c r="LC42" s="953"/>
      <c r="LD42" s="953"/>
      <c r="LE42" s="953"/>
      <c r="LF42" s="953"/>
      <c r="LG42" s="953"/>
      <c r="LH42" s="953"/>
      <c r="LI42" s="959"/>
      <c r="LJ42" s="60"/>
      <c r="LK42" s="50"/>
      <c r="LL42" s="939"/>
      <c r="LM42" s="956"/>
      <c r="LN42" s="939"/>
      <c r="LO42" s="939"/>
      <c r="LP42" s="939"/>
      <c r="LQ42" s="939"/>
      <c r="LR42" s="939"/>
      <c r="LS42" s="939"/>
      <c r="LT42" s="939"/>
      <c r="LU42" s="939"/>
      <c r="LV42" s="939"/>
      <c r="LW42" s="939"/>
      <c r="LX42" s="939"/>
      <c r="LY42" s="939"/>
      <c r="LZ42" s="939"/>
      <c r="MA42" s="939"/>
      <c r="MB42" s="956"/>
      <c r="MC42" s="956"/>
      <c r="MD42" s="956"/>
      <c r="ME42" s="956"/>
      <c r="MF42" s="939"/>
      <c r="MG42" s="939"/>
      <c r="MH42" s="956"/>
      <c r="MI42" s="956"/>
      <c r="MJ42" s="956"/>
      <c r="MK42" s="956"/>
      <c r="ML42" s="956"/>
      <c r="MM42" s="956"/>
      <c r="MN42" s="956"/>
      <c r="MO42" s="956"/>
      <c r="MP42" s="956"/>
      <c r="MQ42" s="956"/>
      <c r="MR42" s="956"/>
      <c r="MS42" s="956"/>
      <c r="MT42" s="956"/>
      <c r="MU42" s="956"/>
      <c r="MV42" s="939"/>
      <c r="MW42" s="939"/>
      <c r="MX42" s="956"/>
      <c r="MY42" s="956"/>
      <c r="MZ42" s="956"/>
      <c r="NA42" s="956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 t="s">
        <v>93</v>
      </c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63"/>
      <c r="GB43" s="393"/>
      <c r="GC43" s="394"/>
      <c r="GD43" s="312"/>
      <c r="GE43" s="310"/>
      <c r="GF43" s="463"/>
      <c r="GG43" s="393"/>
      <c r="GH43" s="394"/>
      <c r="GI43" s="312"/>
      <c r="GJ43" s="310"/>
      <c r="GK43" s="463"/>
      <c r="GL43" s="393"/>
      <c r="GM43" s="394"/>
      <c r="GN43" s="524"/>
      <c r="GO43" s="519"/>
      <c r="GP43" s="557"/>
      <c r="GQ43" s="558"/>
      <c r="GR43" s="559"/>
      <c r="GS43" s="524"/>
      <c r="GT43" s="519"/>
      <c r="GU43" s="523"/>
      <c r="GV43" s="521"/>
      <c r="GW43" s="522"/>
      <c r="GX43" s="524"/>
      <c r="GY43" s="525"/>
      <c r="GZ43" s="520"/>
      <c r="HA43" s="521"/>
      <c r="HB43" s="560"/>
      <c r="HC43" s="524"/>
      <c r="HD43" s="519"/>
      <c r="HE43" s="523"/>
      <c r="HF43" s="521"/>
      <c r="HG43" s="522"/>
      <c r="HH43" s="524"/>
      <c r="HI43" s="525"/>
      <c r="HJ43" s="520"/>
      <c r="HK43" s="521"/>
      <c r="HL43" s="560"/>
      <c r="HM43" s="524"/>
      <c r="HN43" s="525"/>
      <c r="HO43" s="523"/>
      <c r="HP43" s="521"/>
      <c r="HQ43" s="522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411"/>
      <c r="IO43" s="412"/>
      <c r="IP43" s="413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7"/>
      <c r="JG43" s="468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45">
        <f t="shared" ref="JR43" si="280">COUNTIF($A43:$JJ46,"=CSB13")</f>
        <v>0</v>
      </c>
      <c r="JS43" s="945">
        <f t="shared" ref="JS43" si="281">COUNTIF($A43:$JJ46,"=CSB16")</f>
        <v>0</v>
      </c>
      <c r="JT43" s="945">
        <f t="shared" ref="JT43" si="282">COUNTIF($A43:$JJ46,"=CSB24")</f>
        <v>0</v>
      </c>
      <c r="JU43" s="945">
        <f t="shared" ref="JU43" si="283">COUNTIF($A43:$JJ46,"=CSB25")</f>
        <v>0</v>
      </c>
      <c r="JV43" s="945">
        <f t="shared" ref="JV43" si="284">COUNTIF($A43:$JJ46,"=CSB3")</f>
        <v>0</v>
      </c>
      <c r="JW43" s="945">
        <f t="shared" ref="JW43" si="285">COUNTIF($A43:$JJ46,"=CSB4")</f>
        <v>0</v>
      </c>
      <c r="JX43" s="945">
        <f t="shared" ref="JX43" si="286">COUNTIF($A43:$JJ46,"=CSB5")</f>
        <v>0</v>
      </c>
      <c r="JY43" s="945">
        <f t="shared" ref="JY43" si="287">COUNTIF($A43:$JJ46,"=CSB28")</f>
        <v>0</v>
      </c>
      <c r="JZ43" s="945">
        <f t="shared" ref="JZ43" si="288">COUNTIF($A43:$JJ46,"B1")</f>
        <v>1</v>
      </c>
      <c r="KA43" s="945">
        <f t="shared" ref="KA43" si="289">COUNTIF($A43:$JJ46,"B2")</f>
        <v>0</v>
      </c>
      <c r="KB43" s="942">
        <f t="shared" ref="KB43" si="290">COUNTIF($A43:$JJ46,"B4")</f>
        <v>0</v>
      </c>
      <c r="KC43" s="942">
        <f t="shared" ref="KC43" si="291">COUNTIF($A43:$JJ46,"11")</f>
        <v>0</v>
      </c>
      <c r="KD43" s="942">
        <f t="shared" ref="KD43" si="292">COUNTIF($A43:$JJ46,"13")</f>
        <v>0</v>
      </c>
      <c r="KE43" s="942">
        <f t="shared" ref="KE43" si="293">COUNTIF($A43:$JJ46,"=14")</f>
        <v>0</v>
      </c>
      <c r="KF43" s="942">
        <f t="shared" ref="KF43" si="294">COUNTIF($A43:$JJ46,"=16")</f>
        <v>0</v>
      </c>
      <c r="KG43" s="945">
        <f t="shared" ref="KG43" si="295">COUNTIF($A43:$JJ46,"=22")</f>
        <v>0</v>
      </c>
      <c r="KH43" s="945">
        <f t="shared" ref="KH43" si="296">COUNTIF($A43:$JJ46,"=23")</f>
        <v>0</v>
      </c>
      <c r="KI43" s="945">
        <f t="shared" ref="KI43" si="297">COUNTIF($A43:$JJ46,"=24")</f>
        <v>0</v>
      </c>
      <c r="KJ43" s="942">
        <f t="shared" ref="KJ43" si="298">COUNTIF($A43:$JJ46,"=25")</f>
        <v>1</v>
      </c>
      <c r="KK43" s="948">
        <f t="shared" ref="KK43" si="299">COUNTIF($A43:$JJ46,"=26")</f>
        <v>0</v>
      </c>
      <c r="KL43" s="945">
        <f t="shared" ref="KL43" si="300">COUNTIF($A43:$JJ46,"=31")</f>
        <v>0</v>
      </c>
      <c r="KM43" s="945">
        <f t="shared" ref="KM43" si="301">COUNTIF($A43:$JJ46,"=32")</f>
        <v>0</v>
      </c>
      <c r="KN43" s="942">
        <f t="shared" ref="KN43" si="302">COUNTIF($A43:$JJ46,"=34")</f>
        <v>0</v>
      </c>
      <c r="KO43" s="942">
        <f t="shared" ref="KO43" si="303">COUNTIF($A43:$JJ46,"=35")</f>
        <v>0</v>
      </c>
      <c r="KP43" s="942">
        <f t="shared" ref="KP43" si="304">COUNTIF($A43:$JJ46,"=36")</f>
        <v>0</v>
      </c>
      <c r="KQ43" s="954">
        <f>COUNTIF($A43:$KP46,"=34")</f>
        <v>0</v>
      </c>
      <c r="KR43" s="960" t="s">
        <v>43</v>
      </c>
      <c r="KS43" s="951" t="str">
        <f>IF(COUNTIF($A43:$JJ46,"=41")&gt;0,"X"," ")</f>
        <v xml:space="preserve"> </v>
      </c>
      <c r="KT43" s="968" t="str">
        <f>IF(COUNTIF($A43:$JJ46,"=42")&gt;0,"X"," ")</f>
        <v xml:space="preserve"> </v>
      </c>
      <c r="KU43" s="951" t="str">
        <f>IF(COUNTIF($A43:$JJ46,"=40")&gt;0,"X"," ")</f>
        <v xml:space="preserve"> </v>
      </c>
      <c r="KV43" s="951" t="str">
        <f>IF(COUNTIF($A43:$JJ46,"=11")&gt;0,"X"," ")</f>
        <v xml:space="preserve"> </v>
      </c>
      <c r="KW43" s="951" t="str">
        <f>IF(COUNTIF($A43:$JJ46,"=13")&gt;0,"X"," ")</f>
        <v xml:space="preserve"> </v>
      </c>
      <c r="KX43" s="951" t="str">
        <f>IF(COUNTIF($A43:$JJ46,"=19")&gt;0,"X"," ")</f>
        <v xml:space="preserve"> </v>
      </c>
      <c r="KY43" s="951" t="str">
        <f>IF(COUNTIF($A43:$JJ46,"=14")&gt;0,"X"," ")</f>
        <v xml:space="preserve"> </v>
      </c>
      <c r="KZ43" s="951" t="str">
        <f>IF(COUNTIF($A43:$JJ46,"=23")&gt;0,"X"," ")</f>
        <v xml:space="preserve"> </v>
      </c>
      <c r="LA43" s="951" t="str">
        <f>IF(COUNTIF($A43:$JJ46,"=24")&gt;0,"X"," ")</f>
        <v xml:space="preserve"> </v>
      </c>
      <c r="LB43" s="951" t="str">
        <f>IF(COUNTIF($A43:$JJ46,"=25")&gt;0,"X"," ")</f>
        <v>X</v>
      </c>
      <c r="LC43" s="951" t="str">
        <f>IF(COUNTIF($A43:$JJ46,"=26")&gt;0,"X"," ")</f>
        <v xml:space="preserve"> </v>
      </c>
      <c r="LD43" s="951" t="str">
        <f>IF(COUNTIF($A43:$JJ46,"=29")&gt;0,"X"," ")</f>
        <v xml:space="preserve"> </v>
      </c>
      <c r="LE43" s="951" t="str">
        <f>IF(COUNTIF($A43:$JJ46,"=30")&gt;0,"X"," ")</f>
        <v xml:space="preserve"> </v>
      </c>
      <c r="LF43" s="951" t="str">
        <f>IF(COUNTIF($A43:$JJ46,"=31")&gt;0,"X"," ")</f>
        <v xml:space="preserve"> </v>
      </c>
      <c r="LG43" s="951" t="str">
        <f>IF(COUNTIF($A43:$JJ46,"=32")&gt;0,"X"," ")</f>
        <v xml:space="preserve"> </v>
      </c>
      <c r="LH43" s="951" t="str">
        <f>IF(COUNTIF($A43:$JJ46,"=33")&gt;0,"X"," ")</f>
        <v xml:space="preserve"> </v>
      </c>
      <c r="LI43" s="957" t="str">
        <f>IF(COUNTIF($A43:$JJ46,"=34")&gt;0,"X"," ")</f>
        <v xml:space="preserve"> </v>
      </c>
      <c r="LJ43" s="128"/>
      <c r="LK43" s="128"/>
      <c r="LL43" s="937" t="str">
        <f>IF(COUNTIF($A43:$JJ46,"=H.Prus")&gt;0,"Z"," ")</f>
        <v xml:space="preserve"> </v>
      </c>
      <c r="LM43" s="956" t="str">
        <f>IF(COUNTIF($A43:$JJ46,"=Sz.Zieliński")&gt;0,"Z"," ")</f>
        <v xml:space="preserve"> </v>
      </c>
      <c r="LN43" s="937" t="str">
        <f>IF(COUNTIF($A43:$JJ46,"=M.Marcinkiewicz")&gt;0,"Z"," ")</f>
        <v xml:space="preserve"> </v>
      </c>
      <c r="LO43" s="937" t="str">
        <f>IF(COUNTIF($A43:$JJ46,"=K.Cis")&gt;0,"Z"," ")</f>
        <v xml:space="preserve"> </v>
      </c>
      <c r="LP43" s="937" t="str">
        <f t="shared" ref="LP43" si="305">IF(COUNTIF($A43:$JJ46,"=D.Lechtańska")&gt;0,"Z"," ")</f>
        <v xml:space="preserve"> </v>
      </c>
      <c r="LQ43" s="937" t="str">
        <f>IF(COUNTIF($A43:$JJ46,"=K.Choroszko")&gt;0,"Z"," ")</f>
        <v xml:space="preserve"> </v>
      </c>
      <c r="LR43" s="937" t="str">
        <f>IF(COUNTIF($A43:$JJ46,"=Z.Niewiadomski")&gt;0,"Z"," ")</f>
        <v xml:space="preserve"> </v>
      </c>
      <c r="LS43" s="937" t="str">
        <f>IF(COUNTIF($A43:$JJ46,"=Z.Niewiadomski")&gt;0,"Z"," ")</f>
        <v xml:space="preserve"> </v>
      </c>
      <c r="LT43" s="937" t="str">
        <f>IF(COUNTIF($A43:$JJ46,"=Z.Niewiadomski")&gt;0,"Z"," ")</f>
        <v xml:space="preserve"> </v>
      </c>
      <c r="LU43" s="937" t="str">
        <f>IF(COUNTIF($A43:$JJ46,"=Z.Niewiadomski")&gt;0,"Z"," ")</f>
        <v xml:space="preserve"> </v>
      </c>
      <c r="LV43" s="937" t="str">
        <f>IF(COUNTIF($A43:$JJ46,"=Z.Niewiadomski")&gt;0,"Z"," ")</f>
        <v xml:space="preserve"> </v>
      </c>
      <c r="LW43" s="937" t="str">
        <f>IF(COUNTIF($A43:$JJ46,"=A.Miściur-Kaszyńska")&gt;0,"Z"," ")</f>
        <v xml:space="preserve"> </v>
      </c>
      <c r="LX43" s="937" t="str">
        <f t="shared" ref="LX43" si="306">IF(COUNTIF($A43:$JJ46,"=K.Janowicz")&gt;0,"Z"," ")</f>
        <v xml:space="preserve"> </v>
      </c>
      <c r="LY43" s="937" t="str">
        <f>IF(COUNTIF($A43:$JJ46,"=K.Kiejdo")&gt;0,"Z"," ")</f>
        <v xml:space="preserve"> </v>
      </c>
      <c r="LZ43" s="937" t="str">
        <f>IF(COUNTIF($A43:$JJ46,"=M.Kieżun")&gt;0,"Z"," ")</f>
        <v xml:space="preserve"> </v>
      </c>
      <c r="MA43" s="937" t="str">
        <f>IF(COUNTIF($A43:$JJ46,"=I.Kasprzyk")&gt;0,"Z"," ")</f>
        <v xml:space="preserve"> </v>
      </c>
      <c r="MB43" s="956" t="str">
        <f>IF(COUNTIF($A43:$JJ46,"=M.Choroszko")&gt;0,"Z"," ")</f>
        <v xml:space="preserve"> </v>
      </c>
      <c r="MC43" s="956" t="str">
        <f>IF(COUNTIF($A43:$JJ46,"=M.Grzyb")&gt;0,"Z"," ")</f>
        <v xml:space="preserve"> </v>
      </c>
      <c r="MD43" s="956" t="str">
        <f>IF(COUNTIF($A43:$JJ46,"=A.Muż")&gt;0,"Z"," ")</f>
        <v xml:space="preserve"> </v>
      </c>
      <c r="ME43" s="956" t="str">
        <f>IF(COUNTIF($A43:$JJ46,"=E.Kicka")&gt;0,"Z"," ")</f>
        <v xml:space="preserve"> </v>
      </c>
      <c r="MF43" s="937" t="str">
        <f t="shared" ref="MF43" si="307">IF(COUNTIF($A43:$JJ46,"=P.Lisatowicz")&gt;0,"Z"," ")</f>
        <v xml:space="preserve"> </v>
      </c>
      <c r="MG43" s="937" t="str">
        <f>IF(COUNTIF($A43:$JJ46,"=M.Szonert")&gt;0,"Z"," ")</f>
        <v xml:space="preserve"> </v>
      </c>
      <c r="MH43" s="956" t="str">
        <f>IF(COUNTIF($A43:$JJ46,"=E.Ciarciński")&gt;0,"Z"," ")</f>
        <v xml:space="preserve"> </v>
      </c>
      <c r="MI43" s="956" t="str">
        <f>IF(COUNTIF($A43:$JJ46,"=M.Czajka")&gt;0,"Z"," ")</f>
        <v>Z</v>
      </c>
      <c r="MJ43" s="956" t="str">
        <f t="shared" ref="MJ43" si="308">IF(COUNTIF($A43:$JJ46,"=W.Kopacki")&gt;0,"Z"," ")</f>
        <v xml:space="preserve"> </v>
      </c>
      <c r="MK43" s="956" t="str">
        <f>IF(COUNTIF($A43:$JJ46,"=A.Naszlin")&gt;0,"Z"," ")</f>
        <v xml:space="preserve"> </v>
      </c>
      <c r="ML43" s="956" t="str">
        <f>IF(COUNTIF($A43:$JJ46,"=A.Tychek")&gt;0,"Z"," ")</f>
        <v xml:space="preserve"> </v>
      </c>
      <c r="MM43" s="956" t="str">
        <f>IF(COUNTIF($A43:$JJ46,"=R.Sokulski")&gt;0,"Z"," ")</f>
        <v>Z</v>
      </c>
      <c r="MN43" s="956" t="str">
        <f>IF(COUNTIF($A43:$JJ46,"=S.Piotrowska")&gt;0,"Z"," ")</f>
        <v xml:space="preserve"> </v>
      </c>
      <c r="MO43" s="956" t="str">
        <f>IF(COUNTIF($A43:$JJ46,"=J.Gregorczuk")&gt;0,"Z"," ")</f>
        <v xml:space="preserve"> </v>
      </c>
      <c r="MP43" s="956" t="str">
        <f t="shared" ref="MP43" si="309">IF(COUNTIF($A43:$JJ46,"=A.Wyrwicka")&gt;0,"Z"," ")</f>
        <v xml:space="preserve"> </v>
      </c>
      <c r="MQ43" s="956" t="str">
        <f t="shared" ref="MQ43" si="310">IF(COUNTIF($A43:$JJ46,"=K.Kopacki")&gt;0,"Z"," ")</f>
        <v xml:space="preserve"> </v>
      </c>
      <c r="MR43" s="956" t="str">
        <f>IF(COUNTIF($A43:$JJ46,"=R.Przęczek")&gt;0,"Z"," ")</f>
        <v xml:space="preserve"> </v>
      </c>
      <c r="MS43" s="956" t="str">
        <f>IF(COUNTIF($A43:$JJ46,"=D.Ławecka-Bednarska")&gt;0,"Z"," ")</f>
        <v xml:space="preserve"> </v>
      </c>
      <c r="MT43" s="956" t="str">
        <f t="shared" ref="MT43" si="311">IF(COUNTIF($A43:$JJ46,"=A.Sadolewski")&gt;0,"Z"," ")</f>
        <v xml:space="preserve"> </v>
      </c>
      <c r="MU43" s="956" t="str">
        <f>IF(COUNTIF($A43:$JJ46,"=M.Lipiński")&gt;0,"Z"," ")</f>
        <v>Z</v>
      </c>
      <c r="MV43" s="937" t="str">
        <f t="shared" ref="MV43" si="312">IF(COUNTIF($A43:$JJ46,"=E.Leśnikowska")&gt;0,"Z"," ")</f>
        <v xml:space="preserve"> </v>
      </c>
      <c r="MW43" s="937" t="str">
        <f>IF(COUNTIF($A43:$JJ46,"=N.Liakh")&gt;0,"Z"," ")</f>
        <v xml:space="preserve"> </v>
      </c>
      <c r="MX43" s="956" t="str">
        <f>IF(COUNTIF($A43:$JJ46,"=J.Lubkiewicz")&gt;0,"Z"," ")</f>
        <v xml:space="preserve"> </v>
      </c>
      <c r="MY43" s="956" t="str">
        <f t="shared" ref="MY43" si="313">IF(COUNTIF($A43:$JJ46,"=K.Kaczmarczyk")&gt;0,"Z"," ")</f>
        <v>Z</v>
      </c>
      <c r="MZ43" s="956" t="str">
        <f>IF(COUNTIF($A43:$JJ46,"=H.Libuda")&gt;0,"Z"," ")</f>
        <v xml:space="preserve"> </v>
      </c>
      <c r="NA43" s="956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 t="s">
        <v>166</v>
      </c>
      <c r="I44" s="282" t="s">
        <v>168</v>
      </c>
      <c r="J44" s="110">
        <v>25</v>
      </c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 t="s">
        <v>172</v>
      </c>
      <c r="X44" s="282" t="s">
        <v>46</v>
      </c>
      <c r="Y44" s="110" t="s">
        <v>173</v>
      </c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64"/>
      <c r="GB44" s="466"/>
      <c r="GC44" s="581"/>
      <c r="GD44" s="315" t="s">
        <v>43</v>
      </c>
      <c r="GE44" s="314" t="s">
        <v>44</v>
      </c>
      <c r="GF44" s="464"/>
      <c r="GG44" s="396"/>
      <c r="GH44" s="397"/>
      <c r="GI44" s="315" t="s">
        <v>43</v>
      </c>
      <c r="GJ44" s="314" t="s">
        <v>44</v>
      </c>
      <c r="GK44" s="464"/>
      <c r="GL44" s="396"/>
      <c r="GM44" s="397"/>
      <c r="GN44" s="532" t="s">
        <v>43</v>
      </c>
      <c r="GO44" s="527" t="s">
        <v>44</v>
      </c>
      <c r="GP44" s="561" t="s">
        <v>143</v>
      </c>
      <c r="GQ44" s="562" t="s">
        <v>77</v>
      </c>
      <c r="GR44" s="563"/>
      <c r="GS44" s="532" t="s">
        <v>43</v>
      </c>
      <c r="GT44" s="527" t="s">
        <v>44</v>
      </c>
      <c r="GU44" s="531" t="s">
        <v>143</v>
      </c>
      <c r="GV44" s="529" t="s">
        <v>77</v>
      </c>
      <c r="GW44" s="530"/>
      <c r="GX44" s="532" t="s">
        <v>43</v>
      </c>
      <c r="GY44" s="533" t="s">
        <v>44</v>
      </c>
      <c r="GZ44" s="528" t="s">
        <v>143</v>
      </c>
      <c r="HA44" s="529" t="s">
        <v>77</v>
      </c>
      <c r="HB44" s="564"/>
      <c r="HC44" s="532" t="s">
        <v>43</v>
      </c>
      <c r="HD44" s="527" t="s">
        <v>44</v>
      </c>
      <c r="HE44" s="531" t="s">
        <v>143</v>
      </c>
      <c r="HF44" s="529" t="s">
        <v>77</v>
      </c>
      <c r="HG44" s="530"/>
      <c r="HH44" s="532" t="s">
        <v>43</v>
      </c>
      <c r="HI44" s="533" t="s">
        <v>44</v>
      </c>
      <c r="HJ44" s="528" t="s">
        <v>143</v>
      </c>
      <c r="HK44" s="529" t="s">
        <v>77</v>
      </c>
      <c r="HL44" s="564"/>
      <c r="HM44" s="532" t="s">
        <v>43</v>
      </c>
      <c r="HN44" s="533" t="s">
        <v>44</v>
      </c>
      <c r="HO44" s="531" t="s">
        <v>143</v>
      </c>
      <c r="HP44" s="529" t="s">
        <v>77</v>
      </c>
      <c r="HQ44" s="530"/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 t="s">
        <v>143</v>
      </c>
      <c r="IJ44" s="359" t="s">
        <v>77</v>
      </c>
      <c r="IK44" s="360"/>
      <c r="IL44" s="94" t="s">
        <v>43</v>
      </c>
      <c r="IM44" s="33" t="s">
        <v>44</v>
      </c>
      <c r="IN44" s="414"/>
      <c r="IO44" s="415"/>
      <c r="IP44" s="416"/>
      <c r="IQ44" s="94" t="s">
        <v>43</v>
      </c>
      <c r="IR44" s="33" t="s">
        <v>44</v>
      </c>
      <c r="IS44" s="272" t="s">
        <v>99</v>
      </c>
      <c r="IT44" s="269" t="s">
        <v>49</v>
      </c>
      <c r="IU44" s="110"/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 t="s">
        <v>230</v>
      </c>
      <c r="JD44" s="269" t="s">
        <v>231</v>
      </c>
      <c r="JE44" s="409"/>
      <c r="JF44" s="469" t="s">
        <v>43</v>
      </c>
      <c r="JG44" s="470" t="s">
        <v>44</v>
      </c>
      <c r="JH44" s="272"/>
      <c r="JI44" s="269"/>
      <c r="JJ44" s="409"/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46"/>
      <c r="JS44" s="946"/>
      <c r="JT44" s="946"/>
      <c r="JU44" s="946"/>
      <c r="JV44" s="946"/>
      <c r="JW44" s="946"/>
      <c r="JX44" s="946"/>
      <c r="JY44" s="946"/>
      <c r="JZ44" s="946"/>
      <c r="KA44" s="946"/>
      <c r="KB44" s="943"/>
      <c r="KC44" s="943"/>
      <c r="KD44" s="943"/>
      <c r="KE44" s="943"/>
      <c r="KF44" s="943"/>
      <c r="KG44" s="946"/>
      <c r="KH44" s="946"/>
      <c r="KI44" s="946"/>
      <c r="KJ44" s="943"/>
      <c r="KK44" s="949"/>
      <c r="KL44" s="946"/>
      <c r="KM44" s="946"/>
      <c r="KN44" s="943"/>
      <c r="KO44" s="943"/>
      <c r="KP44" s="943"/>
      <c r="KQ44" s="954"/>
      <c r="KR44" s="961"/>
      <c r="KS44" s="952"/>
      <c r="KT44" s="969"/>
      <c r="KU44" s="952"/>
      <c r="KV44" s="952"/>
      <c r="KW44" s="952"/>
      <c r="KX44" s="952"/>
      <c r="KY44" s="952"/>
      <c r="KZ44" s="952"/>
      <c r="LA44" s="952"/>
      <c r="LB44" s="952"/>
      <c r="LC44" s="952"/>
      <c r="LD44" s="952"/>
      <c r="LE44" s="952"/>
      <c r="LF44" s="952"/>
      <c r="LG44" s="952"/>
      <c r="LH44" s="952"/>
      <c r="LI44" s="958"/>
      <c r="LJ44" s="129"/>
      <c r="LK44" s="129" t="s">
        <v>43</v>
      </c>
      <c r="LL44" s="938"/>
      <c r="LM44" s="956"/>
      <c r="LN44" s="938"/>
      <c r="LO44" s="938"/>
      <c r="LP44" s="938"/>
      <c r="LQ44" s="938"/>
      <c r="LR44" s="938"/>
      <c r="LS44" s="938"/>
      <c r="LT44" s="938"/>
      <c r="LU44" s="938"/>
      <c r="LV44" s="938"/>
      <c r="LW44" s="938"/>
      <c r="LX44" s="938"/>
      <c r="LY44" s="938"/>
      <c r="LZ44" s="938"/>
      <c r="MA44" s="938"/>
      <c r="MB44" s="956"/>
      <c r="MC44" s="956"/>
      <c r="MD44" s="956"/>
      <c r="ME44" s="956"/>
      <c r="MF44" s="938"/>
      <c r="MG44" s="938"/>
      <c r="MH44" s="956"/>
      <c r="MI44" s="956"/>
      <c r="MJ44" s="956"/>
      <c r="MK44" s="956"/>
      <c r="ML44" s="956"/>
      <c r="MM44" s="956"/>
      <c r="MN44" s="956"/>
      <c r="MO44" s="956"/>
      <c r="MP44" s="956"/>
      <c r="MQ44" s="956"/>
      <c r="MR44" s="956"/>
      <c r="MS44" s="956"/>
      <c r="MT44" s="956"/>
      <c r="MU44" s="956"/>
      <c r="MV44" s="938"/>
      <c r="MW44" s="938"/>
      <c r="MX44" s="956"/>
      <c r="MY44" s="956"/>
      <c r="MZ44" s="956"/>
      <c r="NA44" s="956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 t="s">
        <v>167</v>
      </c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 t="s">
        <v>171</v>
      </c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64"/>
      <c r="GB45" s="398"/>
      <c r="GC45" s="397"/>
      <c r="GD45" s="315"/>
      <c r="GE45" s="314"/>
      <c r="GF45" s="464"/>
      <c r="GG45" s="398"/>
      <c r="GH45" s="397"/>
      <c r="GI45" s="315"/>
      <c r="GJ45" s="314"/>
      <c r="GK45" s="464"/>
      <c r="GL45" s="398"/>
      <c r="GM45" s="397"/>
      <c r="GN45" s="532"/>
      <c r="GO45" s="527"/>
      <c r="GP45" s="565"/>
      <c r="GQ45" s="566"/>
      <c r="GR45" s="563"/>
      <c r="GS45" s="532"/>
      <c r="GT45" s="527"/>
      <c r="GU45" s="531"/>
      <c r="GV45" s="534"/>
      <c r="GW45" s="530"/>
      <c r="GX45" s="532"/>
      <c r="GY45" s="533"/>
      <c r="GZ45" s="528"/>
      <c r="HA45" s="534"/>
      <c r="HB45" s="564"/>
      <c r="HC45" s="532"/>
      <c r="HD45" s="527"/>
      <c r="HE45" s="531"/>
      <c r="HF45" s="534"/>
      <c r="HG45" s="530"/>
      <c r="HH45" s="532"/>
      <c r="HI45" s="533"/>
      <c r="HJ45" s="528"/>
      <c r="HK45" s="534"/>
      <c r="HL45" s="564"/>
      <c r="HM45" s="532"/>
      <c r="HN45" s="533"/>
      <c r="HO45" s="531"/>
      <c r="HP45" s="534"/>
      <c r="HQ45" s="530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414"/>
      <c r="IO45" s="415"/>
      <c r="IP45" s="416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9"/>
      <c r="JG45" s="470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46"/>
      <c r="JS45" s="946"/>
      <c r="JT45" s="946"/>
      <c r="JU45" s="946"/>
      <c r="JV45" s="946"/>
      <c r="JW45" s="946"/>
      <c r="JX45" s="946"/>
      <c r="JY45" s="946"/>
      <c r="JZ45" s="946"/>
      <c r="KA45" s="946"/>
      <c r="KB45" s="943"/>
      <c r="KC45" s="943"/>
      <c r="KD45" s="943"/>
      <c r="KE45" s="943"/>
      <c r="KF45" s="943"/>
      <c r="KG45" s="946"/>
      <c r="KH45" s="946"/>
      <c r="KI45" s="946"/>
      <c r="KJ45" s="943"/>
      <c r="KK45" s="949"/>
      <c r="KL45" s="946"/>
      <c r="KM45" s="946"/>
      <c r="KN45" s="943"/>
      <c r="KO45" s="943"/>
      <c r="KP45" s="943"/>
      <c r="KQ45" s="954"/>
      <c r="KR45" s="961"/>
      <c r="KS45" s="952"/>
      <c r="KT45" s="969"/>
      <c r="KU45" s="952"/>
      <c r="KV45" s="952"/>
      <c r="KW45" s="952"/>
      <c r="KX45" s="952"/>
      <c r="KY45" s="952"/>
      <c r="KZ45" s="952"/>
      <c r="LA45" s="952"/>
      <c r="LB45" s="952"/>
      <c r="LC45" s="952"/>
      <c r="LD45" s="952"/>
      <c r="LE45" s="952"/>
      <c r="LF45" s="952"/>
      <c r="LG45" s="952"/>
      <c r="LH45" s="952"/>
      <c r="LI45" s="958"/>
      <c r="LJ45" s="129"/>
      <c r="LK45" s="129"/>
      <c r="LL45" s="938"/>
      <c r="LM45" s="956"/>
      <c r="LN45" s="938"/>
      <c r="LO45" s="938"/>
      <c r="LP45" s="938"/>
      <c r="LQ45" s="938"/>
      <c r="LR45" s="938"/>
      <c r="LS45" s="938"/>
      <c r="LT45" s="938"/>
      <c r="LU45" s="938"/>
      <c r="LV45" s="938"/>
      <c r="LW45" s="938"/>
      <c r="LX45" s="938"/>
      <c r="LY45" s="938"/>
      <c r="LZ45" s="938"/>
      <c r="MA45" s="938"/>
      <c r="MB45" s="956"/>
      <c r="MC45" s="956"/>
      <c r="MD45" s="956"/>
      <c r="ME45" s="956"/>
      <c r="MF45" s="938"/>
      <c r="MG45" s="938"/>
      <c r="MH45" s="956"/>
      <c r="MI45" s="956"/>
      <c r="MJ45" s="956"/>
      <c r="MK45" s="956"/>
      <c r="ML45" s="956"/>
      <c r="MM45" s="956"/>
      <c r="MN45" s="956"/>
      <c r="MO45" s="956"/>
      <c r="MP45" s="956"/>
      <c r="MQ45" s="956"/>
      <c r="MR45" s="956"/>
      <c r="MS45" s="956"/>
      <c r="MT45" s="956"/>
      <c r="MU45" s="956"/>
      <c r="MV45" s="938"/>
      <c r="MW45" s="938"/>
      <c r="MX45" s="956"/>
      <c r="MY45" s="956"/>
      <c r="MZ45" s="956"/>
      <c r="NA45" s="956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5"/>
      <c r="GB46" s="400"/>
      <c r="GC46" s="401"/>
      <c r="GD46" s="318"/>
      <c r="GE46" s="319"/>
      <c r="GF46" s="465"/>
      <c r="GG46" s="400"/>
      <c r="GH46" s="401"/>
      <c r="GI46" s="318"/>
      <c r="GJ46" s="319"/>
      <c r="GK46" s="465"/>
      <c r="GL46" s="400"/>
      <c r="GM46" s="401"/>
      <c r="GN46" s="541"/>
      <c r="GO46" s="567"/>
      <c r="GP46" s="568"/>
      <c r="GQ46" s="569"/>
      <c r="GR46" s="570"/>
      <c r="GS46" s="541"/>
      <c r="GT46" s="567"/>
      <c r="GU46" s="540"/>
      <c r="GV46" s="538"/>
      <c r="GW46" s="539"/>
      <c r="GX46" s="541"/>
      <c r="GY46" s="542"/>
      <c r="GZ46" s="537"/>
      <c r="HA46" s="538"/>
      <c r="HB46" s="571"/>
      <c r="HC46" s="541"/>
      <c r="HD46" s="567"/>
      <c r="HE46" s="540"/>
      <c r="HF46" s="538"/>
      <c r="HG46" s="539"/>
      <c r="HH46" s="541"/>
      <c r="HI46" s="542"/>
      <c r="HJ46" s="537"/>
      <c r="HK46" s="538"/>
      <c r="HL46" s="571"/>
      <c r="HM46" s="541"/>
      <c r="HN46" s="542"/>
      <c r="HO46" s="540"/>
      <c r="HP46" s="538"/>
      <c r="HQ46" s="539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417"/>
      <c r="IO46" s="417"/>
      <c r="IP46" s="418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71"/>
      <c r="JG46" s="474"/>
      <c r="JH46" s="273"/>
      <c r="JI46" s="273"/>
      <c r="JJ46" s="410"/>
      <c r="JK46" s="92"/>
      <c r="JL46" s="34"/>
      <c r="JM46" s="273"/>
      <c r="JN46" s="273"/>
      <c r="JO46" s="111"/>
      <c r="JP46" s="381"/>
      <c r="JQ46" s="25"/>
      <c r="JR46" s="947"/>
      <c r="JS46" s="947"/>
      <c r="JT46" s="947"/>
      <c r="JU46" s="947"/>
      <c r="JV46" s="947"/>
      <c r="JW46" s="947"/>
      <c r="JX46" s="947"/>
      <c r="JY46" s="947"/>
      <c r="JZ46" s="947"/>
      <c r="KA46" s="947"/>
      <c r="KB46" s="944"/>
      <c r="KC46" s="944"/>
      <c r="KD46" s="944"/>
      <c r="KE46" s="944"/>
      <c r="KF46" s="944"/>
      <c r="KG46" s="947"/>
      <c r="KH46" s="947"/>
      <c r="KI46" s="947"/>
      <c r="KJ46" s="944"/>
      <c r="KK46" s="950"/>
      <c r="KL46" s="947"/>
      <c r="KM46" s="947"/>
      <c r="KN46" s="944"/>
      <c r="KO46" s="944"/>
      <c r="KP46" s="944"/>
      <c r="KQ46" s="955"/>
      <c r="KR46" s="967"/>
      <c r="KS46" s="953"/>
      <c r="KT46" s="970"/>
      <c r="KU46" s="953"/>
      <c r="KV46" s="953"/>
      <c r="KW46" s="953"/>
      <c r="KX46" s="953"/>
      <c r="KY46" s="953"/>
      <c r="KZ46" s="953"/>
      <c r="LA46" s="953"/>
      <c r="LB46" s="953"/>
      <c r="LC46" s="953"/>
      <c r="LD46" s="953"/>
      <c r="LE46" s="953"/>
      <c r="LF46" s="953"/>
      <c r="LG46" s="953"/>
      <c r="LH46" s="953"/>
      <c r="LI46" s="959"/>
      <c r="LJ46" s="130"/>
      <c r="LK46" s="130"/>
      <c r="LL46" s="939"/>
      <c r="LM46" s="956"/>
      <c r="LN46" s="939"/>
      <c r="LO46" s="939"/>
      <c r="LP46" s="939"/>
      <c r="LQ46" s="939"/>
      <c r="LR46" s="941"/>
      <c r="LS46" s="941"/>
      <c r="LT46" s="939"/>
      <c r="LU46" s="939"/>
      <c r="LV46" s="939"/>
      <c r="LW46" s="939"/>
      <c r="LX46" s="939"/>
      <c r="LY46" s="939"/>
      <c r="LZ46" s="939"/>
      <c r="MA46" s="939"/>
      <c r="MB46" s="956"/>
      <c r="MC46" s="956"/>
      <c r="MD46" s="956"/>
      <c r="ME46" s="956"/>
      <c r="MF46" s="939"/>
      <c r="MG46" s="939"/>
      <c r="MH46" s="956"/>
      <c r="MI46" s="956"/>
      <c r="MJ46" s="956"/>
      <c r="MK46" s="956"/>
      <c r="ML46" s="956"/>
      <c r="MM46" s="956"/>
      <c r="MN46" s="956"/>
      <c r="MO46" s="956"/>
      <c r="MP46" s="956"/>
      <c r="MQ46" s="956"/>
      <c r="MR46" s="956"/>
      <c r="MS46" s="956"/>
      <c r="MT46" s="956"/>
      <c r="MU46" s="956"/>
      <c r="MV46" s="939"/>
      <c r="MW46" s="939"/>
      <c r="MX46" s="956"/>
      <c r="MY46" s="956"/>
      <c r="MZ46" s="956"/>
      <c r="NA46" s="956"/>
    </row>
    <row r="47" spans="1:365" s="7" customFormat="1" ht="33" customHeight="1" thickTop="1" thickBot="1">
      <c r="A47" s="156"/>
      <c r="B47" s="157"/>
      <c r="C47" s="162" t="s">
        <v>147</v>
      </c>
      <c r="D47" s="158"/>
      <c r="E47" s="159"/>
      <c r="F47" s="156"/>
      <c r="G47" s="157"/>
      <c r="H47" s="162" t="s">
        <v>147</v>
      </c>
      <c r="I47" s="158"/>
      <c r="J47" s="159"/>
      <c r="K47" s="156"/>
      <c r="L47" s="157"/>
      <c r="M47" s="162" t="s">
        <v>147</v>
      </c>
      <c r="N47" s="158"/>
      <c r="O47" s="159"/>
      <c r="P47" s="156"/>
      <c r="Q47" s="157"/>
      <c r="R47" s="162" t="s">
        <v>147</v>
      </c>
      <c r="S47" s="158"/>
      <c r="T47" s="159"/>
      <c r="U47" s="156"/>
      <c r="V47" s="157"/>
      <c r="W47" s="162" t="s">
        <v>147</v>
      </c>
      <c r="X47" s="158"/>
      <c r="Y47" s="159"/>
      <c r="Z47" s="156"/>
      <c r="AA47" s="157"/>
      <c r="AB47" s="162" t="s">
        <v>147</v>
      </c>
      <c r="AC47" s="158"/>
      <c r="AD47" s="159"/>
      <c r="AE47" s="156"/>
      <c r="AF47" s="157"/>
      <c r="AG47" s="162" t="s">
        <v>147</v>
      </c>
      <c r="AH47" s="158"/>
      <c r="AI47" s="159"/>
      <c r="AJ47" s="156"/>
      <c r="AK47" s="157"/>
      <c r="AL47" s="162" t="s">
        <v>147</v>
      </c>
      <c r="AM47" s="158"/>
      <c r="AN47" s="159"/>
      <c r="AO47" s="156"/>
      <c r="AP47" s="157"/>
      <c r="AQ47" s="162" t="s">
        <v>147</v>
      </c>
      <c r="AR47" s="158"/>
      <c r="AS47" s="159"/>
      <c r="AT47" s="156"/>
      <c r="AU47" s="157"/>
      <c r="AV47" s="162" t="s">
        <v>147</v>
      </c>
      <c r="AW47" s="158"/>
      <c r="AX47" s="159"/>
      <c r="AY47" s="156"/>
      <c r="AZ47" s="157"/>
      <c r="BA47" s="162" t="s">
        <v>147</v>
      </c>
      <c r="BB47" s="158"/>
      <c r="BC47" s="159"/>
      <c r="BD47" s="156"/>
      <c r="BE47" s="157"/>
      <c r="BF47" s="162" t="s">
        <v>147</v>
      </c>
      <c r="BG47" s="158"/>
      <c r="BH47" s="159"/>
      <c r="BI47" s="156"/>
      <c r="BJ47" s="157"/>
      <c r="BK47" s="162" t="s">
        <v>147</v>
      </c>
      <c r="BL47" s="158"/>
      <c r="BM47" s="159"/>
      <c r="BN47" s="156"/>
      <c r="BO47" s="157"/>
      <c r="BP47" s="162" t="s">
        <v>147</v>
      </c>
      <c r="BQ47" s="158"/>
      <c r="BR47" s="159"/>
      <c r="BS47" s="156"/>
      <c r="BT47" s="157"/>
      <c r="BU47" s="162" t="s">
        <v>147</v>
      </c>
      <c r="BV47" s="158"/>
      <c r="BW47" s="159"/>
      <c r="BX47" s="156"/>
      <c r="BY47" s="157"/>
      <c r="BZ47" s="162" t="s">
        <v>147</v>
      </c>
      <c r="CA47" s="158"/>
      <c r="CB47" s="159"/>
      <c r="CC47" s="156"/>
      <c r="CD47" s="157"/>
      <c r="CE47" s="162" t="s">
        <v>147</v>
      </c>
      <c r="CF47" s="158"/>
      <c r="CG47" s="159"/>
      <c r="CH47" s="156"/>
      <c r="CI47" s="157"/>
      <c r="CJ47" s="162" t="s">
        <v>147</v>
      </c>
      <c r="CK47" s="158"/>
      <c r="CL47" s="159"/>
      <c r="CM47" s="156"/>
      <c r="CN47" s="157"/>
      <c r="CO47" s="162" t="s">
        <v>147</v>
      </c>
      <c r="CP47" s="158"/>
      <c r="CQ47" s="159"/>
      <c r="CR47" s="156"/>
      <c r="CS47" s="157"/>
      <c r="CT47" s="162" t="s">
        <v>147</v>
      </c>
      <c r="CU47" s="158"/>
      <c r="CV47" s="159"/>
      <c r="CW47" s="156"/>
      <c r="CX47" s="157"/>
      <c r="CY47" s="162" t="s">
        <v>147</v>
      </c>
      <c r="CZ47" s="158"/>
      <c r="DA47" s="159"/>
      <c r="DB47" s="156"/>
      <c r="DC47" s="157"/>
      <c r="DD47" s="162" t="s">
        <v>147</v>
      </c>
      <c r="DE47" s="158"/>
      <c r="DF47" s="159"/>
      <c r="DG47" s="156"/>
      <c r="DH47" s="157"/>
      <c r="DI47" s="162" t="s">
        <v>147</v>
      </c>
      <c r="DJ47" s="158"/>
      <c r="DK47" s="159"/>
      <c r="DL47" s="156"/>
      <c r="DM47" s="157"/>
      <c r="DN47" s="162" t="s">
        <v>147</v>
      </c>
      <c r="DO47" s="158"/>
      <c r="DP47" s="159"/>
      <c r="DQ47" s="156"/>
      <c r="DR47" s="157"/>
      <c r="DS47" s="162" t="s">
        <v>147</v>
      </c>
      <c r="DT47" s="158"/>
      <c r="DU47" s="159"/>
      <c r="DV47" s="156"/>
      <c r="DW47" s="157"/>
      <c r="DX47" s="162" t="s">
        <v>147</v>
      </c>
      <c r="DY47" s="158"/>
      <c r="DZ47" s="159"/>
      <c r="EA47" s="156"/>
      <c r="EB47" s="157"/>
      <c r="EC47" s="162" t="s">
        <v>147</v>
      </c>
      <c r="ED47" s="158"/>
      <c r="EE47" s="159"/>
      <c r="EF47" s="156"/>
      <c r="EG47" s="157"/>
      <c r="EH47" s="162" t="s">
        <v>192</v>
      </c>
      <c r="EI47" s="158"/>
      <c r="EJ47" s="159"/>
      <c r="EK47" s="156"/>
      <c r="EL47" s="157"/>
      <c r="EM47" s="162" t="s">
        <v>147</v>
      </c>
      <c r="EN47" s="158"/>
      <c r="EO47" s="159"/>
      <c r="EP47" s="156"/>
      <c r="EQ47" s="157"/>
      <c r="ER47" s="162" t="s">
        <v>147</v>
      </c>
      <c r="ES47" s="158"/>
      <c r="ET47" s="159"/>
      <c r="EU47" s="327"/>
      <c r="EV47" s="328"/>
      <c r="EW47" s="301" t="s">
        <v>147</v>
      </c>
      <c r="EX47" s="329"/>
      <c r="EY47" s="330"/>
      <c r="EZ47" s="327"/>
      <c r="FA47" s="328"/>
      <c r="FB47" s="301" t="s">
        <v>147</v>
      </c>
      <c r="FC47" s="329"/>
      <c r="FD47" s="330"/>
      <c r="FE47" s="327"/>
      <c r="FF47" s="328"/>
      <c r="FG47" s="301" t="s">
        <v>147</v>
      </c>
      <c r="FH47" s="329"/>
      <c r="FI47" s="330"/>
      <c r="FJ47" s="327"/>
      <c r="FK47" s="328"/>
      <c r="FL47" s="301" t="s">
        <v>147</v>
      </c>
      <c r="FM47" s="329"/>
      <c r="FN47" s="330"/>
      <c r="FO47" s="327"/>
      <c r="FP47" s="328"/>
      <c r="FQ47" s="301" t="s">
        <v>147</v>
      </c>
      <c r="FR47" s="329"/>
      <c r="FS47" s="330"/>
      <c r="FT47" s="327"/>
      <c r="FU47" s="328"/>
      <c r="FV47" s="301" t="s">
        <v>147</v>
      </c>
      <c r="FW47" s="329"/>
      <c r="FX47" s="330"/>
      <c r="FY47" s="327"/>
      <c r="FZ47" s="328"/>
      <c r="GA47" s="301" t="s">
        <v>147</v>
      </c>
      <c r="GB47" s="329"/>
      <c r="GC47" s="330"/>
      <c r="GD47" s="327"/>
      <c r="GE47" s="328"/>
      <c r="GF47" s="301" t="s">
        <v>147</v>
      </c>
      <c r="GG47" s="329"/>
      <c r="GH47" s="330"/>
      <c r="GI47" s="327"/>
      <c r="GJ47" s="328"/>
      <c r="GK47" s="301" t="s">
        <v>147</v>
      </c>
      <c r="GL47" s="329"/>
      <c r="GM47" s="330"/>
      <c r="GN47" s="572"/>
      <c r="GO47" s="573"/>
      <c r="GP47" s="505" t="s">
        <v>147</v>
      </c>
      <c r="GQ47" s="574"/>
      <c r="GR47" s="575"/>
      <c r="GS47" s="572"/>
      <c r="GT47" s="573"/>
      <c r="GU47" s="505" t="s">
        <v>147</v>
      </c>
      <c r="GV47" s="574"/>
      <c r="GW47" s="575"/>
      <c r="GX47" s="576"/>
      <c r="GY47" s="573"/>
      <c r="GZ47" s="505" t="s">
        <v>147</v>
      </c>
      <c r="HA47" s="574"/>
      <c r="HB47" s="577"/>
      <c r="HC47" s="572"/>
      <c r="HD47" s="573"/>
      <c r="HE47" s="505" t="s">
        <v>147</v>
      </c>
      <c r="HF47" s="574"/>
      <c r="HG47" s="575"/>
      <c r="HH47" s="576"/>
      <c r="HI47" s="573"/>
      <c r="HJ47" s="505" t="s">
        <v>147</v>
      </c>
      <c r="HK47" s="574"/>
      <c r="HL47" s="577"/>
      <c r="HM47" s="576"/>
      <c r="HN47" s="573"/>
      <c r="HO47" s="505" t="s">
        <v>147</v>
      </c>
      <c r="HP47" s="574"/>
      <c r="HQ47" s="577"/>
      <c r="HR47" s="373"/>
      <c r="HS47" s="374"/>
      <c r="HT47" s="343" t="s">
        <v>147</v>
      </c>
      <c r="HU47" s="375"/>
      <c r="HV47" s="376"/>
      <c r="HW47" s="373"/>
      <c r="HX47" s="374"/>
      <c r="HY47" s="343" t="s">
        <v>147</v>
      </c>
      <c r="HZ47" s="375"/>
      <c r="IA47" s="376"/>
      <c r="IB47" s="373"/>
      <c r="IC47" s="374"/>
      <c r="ID47" s="343" t="s">
        <v>147</v>
      </c>
      <c r="IE47" s="375"/>
      <c r="IF47" s="376"/>
      <c r="IG47" s="373"/>
      <c r="IH47" s="374"/>
      <c r="II47" s="343" t="s">
        <v>147</v>
      </c>
      <c r="IJ47" s="375"/>
      <c r="IK47" s="376"/>
      <c r="IL47" s="156"/>
      <c r="IM47" s="157"/>
      <c r="IN47" s="162" t="s">
        <v>147</v>
      </c>
      <c r="IO47" s="158"/>
      <c r="IP47" s="159"/>
      <c r="IQ47" s="156"/>
      <c r="IR47" s="157"/>
      <c r="IS47" s="162" t="s">
        <v>147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147</v>
      </c>
      <c r="JD47" s="158"/>
      <c r="JE47" s="159"/>
      <c r="JF47" s="156"/>
      <c r="JG47" s="157"/>
      <c r="JH47" s="162" t="s">
        <v>147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580" t="s">
        <v>199</v>
      </c>
      <c r="JS47" s="580" t="s">
        <v>200</v>
      </c>
      <c r="JT47" s="580" t="s">
        <v>201</v>
      </c>
      <c r="JU47" s="580" t="s">
        <v>302</v>
      </c>
      <c r="JV47" s="580" t="s">
        <v>202</v>
      </c>
      <c r="JW47" s="580" t="s">
        <v>203</v>
      </c>
      <c r="JX47" s="580" t="s">
        <v>204</v>
      </c>
      <c r="JY47" s="580" t="s">
        <v>205</v>
      </c>
      <c r="JZ47" s="274" t="s">
        <v>173</v>
      </c>
      <c r="KA47" s="274" t="s">
        <v>194</v>
      </c>
      <c r="KB47" s="274" t="s">
        <v>179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35" t="s">
        <v>45</v>
      </c>
      <c r="LM47" s="935" t="s">
        <v>233</v>
      </c>
      <c r="LN47" s="935" t="s">
        <v>98</v>
      </c>
      <c r="LO47" s="935" t="s">
        <v>37</v>
      </c>
      <c r="LP47" s="935" t="s">
        <v>309</v>
      </c>
      <c r="LQ47" s="935" t="s">
        <v>145</v>
      </c>
      <c r="LR47" s="935" t="s">
        <v>181</v>
      </c>
      <c r="LS47" s="935" t="s">
        <v>315</v>
      </c>
      <c r="LT47" s="935" t="s">
        <v>316</v>
      </c>
      <c r="LU47" s="935" t="s">
        <v>317</v>
      </c>
      <c r="LV47" s="935" t="s">
        <v>24</v>
      </c>
      <c r="LW47" s="935" t="s">
        <v>76</v>
      </c>
      <c r="LX47" s="935" t="s">
        <v>314</v>
      </c>
      <c r="LY47" s="935" t="s">
        <v>88</v>
      </c>
      <c r="LZ47" s="935" t="s">
        <v>29</v>
      </c>
      <c r="MA47" s="935" t="s">
        <v>51</v>
      </c>
      <c r="MB47" s="935" t="s">
        <v>47</v>
      </c>
      <c r="MC47" s="935" t="s">
        <v>33</v>
      </c>
      <c r="MD47" s="935" t="s">
        <v>30</v>
      </c>
      <c r="ME47" s="935" t="s">
        <v>59</v>
      </c>
      <c r="MF47" s="935" t="s">
        <v>313</v>
      </c>
      <c r="MG47" s="935" t="s">
        <v>25</v>
      </c>
      <c r="MH47" s="935" t="s">
        <v>34</v>
      </c>
      <c r="MI47" s="935" t="s">
        <v>46</v>
      </c>
      <c r="MJ47" s="935" t="s">
        <v>312</v>
      </c>
      <c r="MK47" s="935" t="s">
        <v>35</v>
      </c>
      <c r="ML47" s="935" t="s">
        <v>36</v>
      </c>
      <c r="MM47" s="935" t="s">
        <v>77</v>
      </c>
      <c r="MN47" s="935" t="s">
        <v>42</v>
      </c>
      <c r="MO47" s="935" t="s">
        <v>38</v>
      </c>
      <c r="MP47" s="935" t="s">
        <v>222</v>
      </c>
      <c r="MQ47" s="935" t="s">
        <v>311</v>
      </c>
      <c r="MR47" s="935" t="s">
        <v>60</v>
      </c>
      <c r="MS47" s="935" t="s">
        <v>48</v>
      </c>
      <c r="MT47" s="935" t="s">
        <v>310</v>
      </c>
      <c r="MU47" s="935" t="s">
        <v>49</v>
      </c>
      <c r="MV47" s="935" t="s">
        <v>318</v>
      </c>
      <c r="MW47" s="935" t="s">
        <v>80</v>
      </c>
      <c r="MX47" s="935" t="s">
        <v>52</v>
      </c>
      <c r="MY47" s="935" t="s">
        <v>168</v>
      </c>
      <c r="MZ47" s="935" t="s">
        <v>50</v>
      </c>
      <c r="NA47" s="935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10" t="s">
        <v>0</v>
      </c>
      <c r="GO48" s="511" t="s">
        <v>1</v>
      </c>
      <c r="GP48" s="515"/>
      <c r="GQ48" s="516"/>
      <c r="GR48" s="578"/>
      <c r="GS48" s="510" t="s">
        <v>0</v>
      </c>
      <c r="GT48" s="511" t="s">
        <v>1</v>
      </c>
      <c r="GU48" s="515"/>
      <c r="GV48" s="516"/>
      <c r="GW48" s="578"/>
      <c r="GX48" s="511" t="s">
        <v>0</v>
      </c>
      <c r="GY48" s="511" t="s">
        <v>1</v>
      </c>
      <c r="GZ48" s="515"/>
      <c r="HA48" s="516"/>
      <c r="HB48" s="517"/>
      <c r="HC48" s="510" t="s">
        <v>0</v>
      </c>
      <c r="HD48" s="511" t="s">
        <v>1</v>
      </c>
      <c r="HE48" s="515"/>
      <c r="HF48" s="516"/>
      <c r="HG48" s="578"/>
      <c r="HH48" s="511" t="s">
        <v>0</v>
      </c>
      <c r="HI48" s="511" t="s">
        <v>1</v>
      </c>
      <c r="HJ48" s="515"/>
      <c r="HK48" s="516"/>
      <c r="HL48" s="517"/>
      <c r="HM48" s="511" t="s">
        <v>0</v>
      </c>
      <c r="HN48" s="511" t="s">
        <v>1</v>
      </c>
      <c r="HO48" s="515"/>
      <c r="HP48" s="516"/>
      <c r="HQ48" s="517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36"/>
      <c r="LM48" s="936"/>
      <c r="LN48" s="936"/>
      <c r="LO48" s="936"/>
      <c r="LP48" s="936"/>
      <c r="LQ48" s="936"/>
      <c r="LR48" s="936"/>
      <c r="LS48" s="936"/>
      <c r="LT48" s="936"/>
      <c r="LU48" s="936"/>
      <c r="LV48" s="936"/>
      <c r="LW48" s="936"/>
      <c r="LX48" s="936"/>
      <c r="LY48" s="936"/>
      <c r="LZ48" s="936"/>
      <c r="MA48" s="936"/>
      <c r="MB48" s="936"/>
      <c r="MC48" s="936"/>
      <c r="MD48" s="936"/>
      <c r="ME48" s="936"/>
      <c r="MF48" s="936"/>
      <c r="MG48" s="936"/>
      <c r="MH48" s="936"/>
      <c r="MI48" s="936"/>
      <c r="MJ48" s="936"/>
      <c r="MK48" s="936"/>
      <c r="ML48" s="936"/>
      <c r="MM48" s="936"/>
      <c r="MN48" s="936"/>
      <c r="MO48" s="936"/>
      <c r="MP48" s="936"/>
      <c r="MQ48" s="936"/>
      <c r="MR48" s="936"/>
      <c r="MS48" s="936"/>
      <c r="MT48" s="936"/>
      <c r="MU48" s="936"/>
      <c r="MV48" s="936"/>
      <c r="MW48" s="936"/>
      <c r="MX48" s="936"/>
      <c r="MY48" s="936"/>
      <c r="MZ48" s="936"/>
      <c r="NA48" s="935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175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63"/>
      <c r="GB49" s="393"/>
      <c r="GC49" s="394"/>
      <c r="GD49" s="312"/>
      <c r="GE49" s="310"/>
      <c r="GF49" s="463"/>
      <c r="GG49" s="393"/>
      <c r="GH49" s="394"/>
      <c r="GI49" s="312"/>
      <c r="GJ49" s="310"/>
      <c r="GK49" s="463" t="s">
        <v>139</v>
      </c>
      <c r="GL49" s="393"/>
      <c r="GM49" s="394"/>
      <c r="GN49" s="518"/>
      <c r="GO49" s="519"/>
      <c r="GP49" s="520"/>
      <c r="GQ49" s="521"/>
      <c r="GR49" s="522"/>
      <c r="GS49" s="518"/>
      <c r="GT49" s="519"/>
      <c r="GU49" s="523"/>
      <c r="GV49" s="521"/>
      <c r="GW49" s="522"/>
      <c r="GX49" s="524"/>
      <c r="GY49" s="525"/>
      <c r="GZ49" s="520"/>
      <c r="HA49" s="521"/>
      <c r="HB49" s="522"/>
      <c r="HC49" s="518"/>
      <c r="HD49" s="519"/>
      <c r="HE49" s="523"/>
      <c r="HF49" s="521"/>
      <c r="HG49" s="522"/>
      <c r="HH49" s="524"/>
      <c r="HI49" s="525"/>
      <c r="HJ49" s="520"/>
      <c r="HK49" s="521"/>
      <c r="HL49" s="522"/>
      <c r="HM49" s="524"/>
      <c r="HN49" s="525"/>
      <c r="HO49" s="523"/>
      <c r="HP49" s="521"/>
      <c r="HQ49" s="522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109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45">
        <f>COUNTIF($A49:$JJ52,"=CSB13")</f>
        <v>1</v>
      </c>
      <c r="JS49" s="945">
        <v>0</v>
      </c>
      <c r="JT49" s="945">
        <f>COUNTIF($A49:$JJ52,"=CSB24")</f>
        <v>1</v>
      </c>
      <c r="JU49" s="945">
        <v>1</v>
      </c>
      <c r="JV49" s="945">
        <v>1</v>
      </c>
      <c r="JW49" s="945">
        <f>COUNTIF($A49:$JJ52,"=CSB4")</f>
        <v>1</v>
      </c>
      <c r="JX49" s="945">
        <v>1</v>
      </c>
      <c r="JY49" s="945">
        <v>1</v>
      </c>
      <c r="JZ49" s="945">
        <f>COUNTIF($A49:$JJ52,"B1")</f>
        <v>1</v>
      </c>
      <c r="KA49" s="945">
        <v>0</v>
      </c>
      <c r="KB49" s="942">
        <v>1</v>
      </c>
      <c r="KC49" s="942">
        <v>1</v>
      </c>
      <c r="KD49" s="942">
        <v>1</v>
      </c>
      <c r="KE49" s="942">
        <f>COUNTIF($A49:$JJ52,"=14")</f>
        <v>1</v>
      </c>
      <c r="KF49" s="942">
        <f>COUNTIF($A49:$JJ52,"=16")</f>
        <v>2</v>
      </c>
      <c r="KG49" s="945">
        <f>COUNTIF($A49:$JJ52,"=22")</f>
        <v>0</v>
      </c>
      <c r="KH49" s="945">
        <f>COUNTIF($A49:$JJ52,"=23")</f>
        <v>1</v>
      </c>
      <c r="KI49" s="945">
        <v>1</v>
      </c>
      <c r="KJ49" s="942">
        <f>COUNTIF($A49:$JJ52,"=25")</f>
        <v>1</v>
      </c>
      <c r="KK49" s="948">
        <f>COUNTIF($A49:$JJ52,"=26")</f>
        <v>0</v>
      </c>
      <c r="KL49" s="945">
        <f>COUNTIF($A49:$JJ52,"=31")</f>
        <v>0</v>
      </c>
      <c r="KM49" s="945">
        <f>COUNTIF($A49:$JJ52,"=32")</f>
        <v>7</v>
      </c>
      <c r="KN49" s="942">
        <f>COUNTIF($A49:$JJ52,"=34")</f>
        <v>1</v>
      </c>
      <c r="KO49" s="942">
        <f>COUNTIF($A49:$JJ52,"=35")</f>
        <v>1</v>
      </c>
      <c r="KP49" s="942">
        <f>COUNTIF($A49:$JJ52,"=36")</f>
        <v>1</v>
      </c>
      <c r="KQ49" s="966">
        <f>COUNTIF($A49:$KP52,"=34")</f>
        <v>1</v>
      </c>
      <c r="KR49" s="69"/>
      <c r="KS49" s="951" t="str">
        <f>IF(COUNTIF($A49:$JJ52,"=41")&gt;0,"X"," ")</f>
        <v xml:space="preserve"> </v>
      </c>
      <c r="KT49" s="963" t="str">
        <f>IF(COUNTIF($A49:$JJ52,"=42")&gt;0,"X"," ")</f>
        <v xml:space="preserve"> </v>
      </c>
      <c r="KU49" s="951" t="str">
        <f>IF(COUNTIF($A49:$JJ52,"=40")&gt;0,"X"," ")</f>
        <v xml:space="preserve"> </v>
      </c>
      <c r="KV49" s="951" t="str">
        <f>IF(COUNTIF($A49:$JJ52,"=11")&gt;0,"X"," ")</f>
        <v>X</v>
      </c>
      <c r="KW49" s="951" t="str">
        <f>IF(COUNTIF($A49:$JJ52,"=13")&gt;0,"X"," ")</f>
        <v>X</v>
      </c>
      <c r="KX49" s="951" t="str">
        <f>IF(COUNTIF($A49:$JJ52,"=19")&gt;0,"X"," ")</f>
        <v xml:space="preserve"> </v>
      </c>
      <c r="KY49" s="951" t="str">
        <f>IF(COUNTIF($A49:$JJ52,"=14")&gt;0,"X"," ")</f>
        <v>X</v>
      </c>
      <c r="KZ49" s="951" t="str">
        <f>IF(COUNTIF($A49:$JJ52,"=23")&gt;0,"X"," ")</f>
        <v>X</v>
      </c>
      <c r="LA49" s="951" t="str">
        <f>IF(COUNTIF($A49:$JJ52,"=24")&gt;0,"X"," ")</f>
        <v>X</v>
      </c>
      <c r="LB49" s="951" t="str">
        <f>IF(COUNTIF($A49:$JJ52,"=25")&gt;0,"X"," ")</f>
        <v>X</v>
      </c>
      <c r="LC49" s="951" t="str">
        <f>IF(COUNTIF($A49:$JJ52,"=26")&gt;0,"X"," ")</f>
        <v xml:space="preserve"> </v>
      </c>
      <c r="LD49" s="951" t="str">
        <f>IF(COUNTIF($A49:$JJ52,"=29")&gt;0,"X"," ")</f>
        <v xml:space="preserve"> </v>
      </c>
      <c r="LE49" s="951" t="str">
        <f>IF(COUNTIF($A49:$JJ52,"=30")&gt;0,"X"," ")</f>
        <v xml:space="preserve"> </v>
      </c>
      <c r="LF49" s="951" t="str">
        <f>IF(COUNTIF($A49:$JJ52,"=31")&gt;0,"X"," ")</f>
        <v xml:space="preserve"> </v>
      </c>
      <c r="LG49" s="951" t="str">
        <f>IF(COUNTIF($A49:$JJ52,"=32")&gt;0,"X"," ")</f>
        <v>X</v>
      </c>
      <c r="LH49" s="951" t="str">
        <f>IF(COUNTIF($A49:$JJ52,"=33")&gt;0,"X"," ")</f>
        <v xml:space="preserve"> </v>
      </c>
      <c r="LI49" s="957" t="str">
        <f>IF(COUNTIF($A49:$JJ52,"=34")&gt;0,"X"," ")</f>
        <v>X</v>
      </c>
      <c r="LJ49" s="58"/>
      <c r="LK49" s="48"/>
      <c r="LL49" s="937" t="str">
        <f>IF(COUNTIF($A49:$JJ52,"=H.Prus")&gt;0,"Z"," ")</f>
        <v xml:space="preserve"> </v>
      </c>
      <c r="LM49" s="956" t="str">
        <f>IF(COUNTIF($A49:$JJ52,"=Sz.Zieliński")&gt;0,"Z"," ")</f>
        <v xml:space="preserve"> </v>
      </c>
      <c r="LN49" s="937" t="str">
        <f>IF(COUNTIF($A49:$JJ52,"=M.Marcinkiewicz")&gt;0,"Z"," ")</f>
        <v>Z</v>
      </c>
      <c r="LO49" s="937" t="str">
        <f>IF(COUNTIF($A49:$JJ52,"=K.Cis")&gt;0,"Z"," ")</f>
        <v>Z</v>
      </c>
      <c r="LP49" s="937" t="str">
        <f>IF(COUNTIF($A49:$JJ52,"=D.Lechtańska")&gt;0,"Z"," ")</f>
        <v xml:space="preserve"> </v>
      </c>
      <c r="LQ49" s="937" t="str">
        <f>IF(COUNTIF($A49:$JJ52,"=K.Choroszko")&gt;0,"Z"," ")</f>
        <v>Z</v>
      </c>
      <c r="LR49" s="937" t="str">
        <f>IF(COUNTIF($A49:$JJ52,"=Z.Niewiadomski")&gt;0,"Z"," ")</f>
        <v xml:space="preserve"> </v>
      </c>
      <c r="LS49" s="937" t="str">
        <f>IF(COUNTIF($A49:$JJ52,"=Z.Niewiadomski")&gt;0,"Z"," ")</f>
        <v xml:space="preserve"> </v>
      </c>
      <c r="LT49" s="937" t="str">
        <f>IF(COUNTIF($A49:$JJ52,"=Z.Niewiadomski")&gt;0,"Z"," ")</f>
        <v xml:space="preserve"> </v>
      </c>
      <c r="LU49" s="937" t="str">
        <f>IF(COUNTIF($A49:$JJ52,"=Z.Niewiadomski")&gt;0,"Z"," ")</f>
        <v xml:space="preserve"> </v>
      </c>
      <c r="LV49" s="937" t="str">
        <f>IF(COUNTIF($A49:$JJ52,"=Z.Niewiadomski")&gt;0,"Z"," ")</f>
        <v xml:space="preserve"> </v>
      </c>
      <c r="LW49" s="937" t="str">
        <f>IF(COUNTIF($A49:$JJ52,"=A.Miściur-Kaszyńska")&gt;0,"Z"," ")</f>
        <v xml:space="preserve"> </v>
      </c>
      <c r="LX49" s="937" t="str">
        <f>IF(COUNTIF($A49:$JJ52,"=K.Janowicz")&gt;0,"Z"," ")</f>
        <v xml:space="preserve"> </v>
      </c>
      <c r="LY49" s="937" t="str">
        <f>IF(COUNTIF($A49:$JJ52,"=K.Kiejdo")&gt;0,"Z"," ")</f>
        <v>Z</v>
      </c>
      <c r="LZ49" s="937" t="str">
        <f>IF(COUNTIF($A49:$JJ52,"=M.Kieżun")&gt;0,"Z"," ")</f>
        <v>Z</v>
      </c>
      <c r="MA49" s="937" t="str">
        <f>IF(COUNTIF($A49:$JJ52,"=I.Kasprzyk")&gt;0,"Z"," ")</f>
        <v xml:space="preserve"> </v>
      </c>
      <c r="MB49" s="956" t="str">
        <f>IF(COUNTIF($A49:$JJ52,"=M.Choroszko")&gt;0,"Z"," ")</f>
        <v xml:space="preserve"> </v>
      </c>
      <c r="MC49" s="956" t="str">
        <f>IF(COUNTIF($A49:$JJ52,"=M.Grzyb")&gt;0,"Z"," ")</f>
        <v>Z</v>
      </c>
      <c r="MD49" s="956" t="str">
        <f>IF(COUNTIF($A49:$JJ52,"=A.Muż")&gt;0,"Z"," ")</f>
        <v xml:space="preserve"> </v>
      </c>
      <c r="ME49" s="956" t="str">
        <f>IF(COUNTIF($A49:$JJ52,"=E.Kicka")&gt;0,"Z"," ")</f>
        <v xml:space="preserve"> </v>
      </c>
      <c r="MF49" s="937" t="str">
        <f>IF(COUNTIF($A49:$JJ52,"=P.Lisatowicz")&gt;0,"Z"," ")</f>
        <v xml:space="preserve"> </v>
      </c>
      <c r="MG49" s="937" t="str">
        <f>IF(COUNTIF($A49:$JJ52,"=M.Szonert")&gt;0,"Z"," ")</f>
        <v>Z</v>
      </c>
      <c r="MH49" s="956" t="str">
        <f>IF(COUNTIF($A49:$JJ52,"=E.Ciarciński")&gt;0,"Z"," ")</f>
        <v xml:space="preserve"> </v>
      </c>
      <c r="MI49" s="956" t="str">
        <f>IF(COUNTIF($A49:$JJ52,"=M.Czajka")&gt;0,"Z"," ")</f>
        <v xml:space="preserve"> </v>
      </c>
      <c r="MJ49" s="956" t="str">
        <f>IF(COUNTIF($A49:$JJ52,"=W.Kopacki")&gt;0,"Z"," ")</f>
        <v xml:space="preserve"> </v>
      </c>
      <c r="MK49" s="956" t="str">
        <f>IF(COUNTIF($A49:$JJ52,"=A.Naszlin")&gt;0,"Z"," ")</f>
        <v xml:space="preserve"> </v>
      </c>
      <c r="ML49" s="956" t="str">
        <f>IF(COUNTIF($A49:$JJ52,"=A.Tychek")&gt;0,"Z"," ")</f>
        <v xml:space="preserve"> </v>
      </c>
      <c r="MM49" s="956" t="str">
        <f>IF(COUNTIF($A49:$JJ52,"=R.Sokulski")&gt;0,"Z"," ")</f>
        <v>Z</v>
      </c>
      <c r="MN49" s="956" t="str">
        <f>IF(COUNTIF($A49:$JJ52,"=S.Piotrowska")&gt;0,"Z"," ")</f>
        <v>Z</v>
      </c>
      <c r="MO49" s="956" t="str">
        <f>IF(COUNTIF($A49:$JJ52,"=J.Gregorczuk")&gt;0,"Z"," ")</f>
        <v>Z</v>
      </c>
      <c r="MP49" s="956" t="str">
        <f>IF(COUNTIF($A49:$JJ52,"=A.Wyrwicka")&gt;0,"Z"," ")</f>
        <v>Z</v>
      </c>
      <c r="MQ49" s="956" t="str">
        <f>IF(COUNTIF($A49:$JJ52,"=K.Kopacki")&gt;0,"Z"," ")</f>
        <v xml:space="preserve"> </v>
      </c>
      <c r="MR49" s="956" t="str">
        <f>IF(COUNTIF($A49:$JJ52,"=R.Przęczek")&gt;0,"Z"," ")</f>
        <v xml:space="preserve"> </v>
      </c>
      <c r="MS49" s="956" t="str">
        <f>IF(COUNTIF($A49:$JJ52,"=D.Ławecka-Bednarska")&gt;0,"Z"," ")</f>
        <v xml:space="preserve"> </v>
      </c>
      <c r="MT49" s="956" t="str">
        <f t="shared" ref="MT49" si="314">IF(COUNTIF($A49:$JJ52,"=A.Sadolewski")&gt;0,"Z"," ")</f>
        <v xml:space="preserve"> </v>
      </c>
      <c r="MU49" s="956" t="str">
        <f>IF(COUNTIF($A49:$JJ52,"=M.Lipiński")&gt;0,"Z"," ")</f>
        <v>Z</v>
      </c>
      <c r="MV49" s="937" t="str">
        <f>IF(COUNTIF($A49:$JJ52,"=E.Leśnikowska")&gt;0,"Z"," ")</f>
        <v xml:space="preserve"> </v>
      </c>
      <c r="MW49" s="937" t="str">
        <f>IF(COUNTIF($A49:$JJ52,"=N.Liakh")&gt;0,"Z"," ")</f>
        <v xml:space="preserve"> </v>
      </c>
      <c r="MX49" s="956" t="str">
        <f>IF(COUNTIF($A49:$JJ52,"=J.Lubkiewicz")&gt;0,"Z"," ")</f>
        <v xml:space="preserve"> </v>
      </c>
      <c r="MY49" s="956" t="str">
        <f>IF(COUNTIF($A49:$JJ52,"=K.Kaczmarczyk")&gt;0,"Z"," ")</f>
        <v>Z</v>
      </c>
      <c r="MZ49" s="956" t="str">
        <f>IF(COUNTIF($A49:$JJ52,"=H.Libuda")&gt;0,"Z"," ")</f>
        <v xml:space="preserve"> </v>
      </c>
      <c r="NA49" s="956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165</v>
      </c>
      <c r="I50" s="282" t="s">
        <v>168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173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181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183</v>
      </c>
      <c r="CA50" s="260" t="s">
        <v>29</v>
      </c>
      <c r="CB50" s="234" t="s">
        <v>194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134</v>
      </c>
      <c r="CQ50" s="110" t="s">
        <v>301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193</v>
      </c>
      <c r="EJ50" s="252" t="s">
        <v>303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198</v>
      </c>
      <c r="EY50" s="397" t="s">
        <v>228</v>
      </c>
      <c r="EZ50" s="315" t="s">
        <v>5</v>
      </c>
      <c r="FA50" s="314" t="s">
        <v>6</v>
      </c>
      <c r="FB50" s="395" t="s">
        <v>177</v>
      </c>
      <c r="FC50" s="396" t="s">
        <v>33</v>
      </c>
      <c r="FD50" s="397" t="s">
        <v>300</v>
      </c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194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178</v>
      </c>
      <c r="FR50" s="396" t="s">
        <v>145</v>
      </c>
      <c r="FS50" s="397">
        <v>16</v>
      </c>
      <c r="FT50" s="315" t="s">
        <v>5</v>
      </c>
      <c r="FU50" s="314" t="s">
        <v>6</v>
      </c>
      <c r="FV50" s="395" t="s">
        <v>178</v>
      </c>
      <c r="FW50" s="396" t="s">
        <v>145</v>
      </c>
      <c r="FX50" s="397">
        <v>16</v>
      </c>
      <c r="FY50" s="315" t="s">
        <v>5</v>
      </c>
      <c r="FZ50" s="314" t="s">
        <v>6</v>
      </c>
      <c r="GA50" s="464" t="s">
        <v>94</v>
      </c>
      <c r="GB50" s="466" t="s">
        <v>138</v>
      </c>
      <c r="GC50" s="581" t="s">
        <v>227</v>
      </c>
      <c r="GD50" s="315" t="s">
        <v>5</v>
      </c>
      <c r="GE50" s="314" t="s">
        <v>6</v>
      </c>
      <c r="GF50" s="464" t="s">
        <v>94</v>
      </c>
      <c r="GG50" s="396" t="s">
        <v>222</v>
      </c>
      <c r="GH50" s="397">
        <v>35</v>
      </c>
      <c r="GI50" s="315" t="s">
        <v>5</v>
      </c>
      <c r="GJ50" s="314" t="s">
        <v>6</v>
      </c>
      <c r="GK50" s="464" t="s">
        <v>142</v>
      </c>
      <c r="GL50" s="396" t="s">
        <v>98</v>
      </c>
      <c r="GM50" s="581" t="s">
        <v>226</v>
      </c>
      <c r="GN50" s="526" t="s">
        <v>5</v>
      </c>
      <c r="GO50" s="527" t="s">
        <v>6</v>
      </c>
      <c r="GP50" s="528" t="s">
        <v>144</v>
      </c>
      <c r="GQ50" s="529" t="s">
        <v>25</v>
      </c>
      <c r="GR50" s="530">
        <v>32</v>
      </c>
      <c r="GS50" s="526" t="s">
        <v>5</v>
      </c>
      <c r="GT50" s="527" t="s">
        <v>6</v>
      </c>
      <c r="GU50" s="531" t="s">
        <v>144</v>
      </c>
      <c r="GV50" s="529" t="s">
        <v>25</v>
      </c>
      <c r="GW50" s="530">
        <v>32</v>
      </c>
      <c r="GX50" s="532" t="s">
        <v>5</v>
      </c>
      <c r="GY50" s="533" t="s">
        <v>6</v>
      </c>
      <c r="GZ50" s="528" t="s">
        <v>144</v>
      </c>
      <c r="HA50" s="529" t="s">
        <v>25</v>
      </c>
      <c r="HB50" s="530">
        <v>32</v>
      </c>
      <c r="HC50" s="526" t="s">
        <v>5</v>
      </c>
      <c r="HD50" s="527" t="s">
        <v>6</v>
      </c>
      <c r="HE50" s="531" t="s">
        <v>144</v>
      </c>
      <c r="HF50" s="529" t="s">
        <v>25</v>
      </c>
      <c r="HG50" s="530">
        <v>32</v>
      </c>
      <c r="HH50" s="532" t="s">
        <v>5</v>
      </c>
      <c r="HI50" s="533" t="s">
        <v>6</v>
      </c>
      <c r="HJ50" s="528" t="s">
        <v>144</v>
      </c>
      <c r="HK50" s="529" t="s">
        <v>25</v>
      </c>
      <c r="HL50" s="530">
        <v>32</v>
      </c>
      <c r="HM50" s="532" t="s">
        <v>5</v>
      </c>
      <c r="HN50" s="533" t="s">
        <v>6</v>
      </c>
      <c r="HO50" s="531" t="s">
        <v>144</v>
      </c>
      <c r="HP50" s="529" t="s">
        <v>25</v>
      </c>
      <c r="HQ50" s="530">
        <v>32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144</v>
      </c>
      <c r="IJ50" s="359" t="s">
        <v>25</v>
      </c>
      <c r="IK50" s="360">
        <v>32</v>
      </c>
      <c r="IL50" s="94" t="s">
        <v>5</v>
      </c>
      <c r="IM50" s="33" t="s">
        <v>6</v>
      </c>
      <c r="IN50" s="272" t="s">
        <v>230</v>
      </c>
      <c r="IO50" s="269" t="s">
        <v>231</v>
      </c>
      <c r="IP50" s="409">
        <v>34</v>
      </c>
      <c r="IQ50" s="94" t="s">
        <v>5</v>
      </c>
      <c r="IR50" s="33" t="s">
        <v>6</v>
      </c>
      <c r="IS50" s="272" t="s">
        <v>143</v>
      </c>
      <c r="IT50" s="269" t="s">
        <v>77</v>
      </c>
      <c r="IU50" s="110">
        <v>23</v>
      </c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99</v>
      </c>
      <c r="JD50" s="269" t="s">
        <v>49</v>
      </c>
      <c r="JE50" s="110">
        <v>24</v>
      </c>
      <c r="JF50" s="94" t="s">
        <v>5</v>
      </c>
      <c r="JG50" s="33" t="s">
        <v>6</v>
      </c>
      <c r="JH50" s="272" t="s">
        <v>232</v>
      </c>
      <c r="JI50" s="269" t="s">
        <v>38</v>
      </c>
      <c r="JJ50" s="110">
        <v>36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46"/>
      <c r="JS50" s="946"/>
      <c r="JT50" s="946"/>
      <c r="JU50" s="946"/>
      <c r="JV50" s="946"/>
      <c r="JW50" s="946"/>
      <c r="JX50" s="946"/>
      <c r="JY50" s="946"/>
      <c r="JZ50" s="946"/>
      <c r="KA50" s="946"/>
      <c r="KB50" s="943"/>
      <c r="KC50" s="943"/>
      <c r="KD50" s="943"/>
      <c r="KE50" s="943"/>
      <c r="KF50" s="943"/>
      <c r="KG50" s="946"/>
      <c r="KH50" s="946"/>
      <c r="KI50" s="946"/>
      <c r="KJ50" s="943"/>
      <c r="KK50" s="949"/>
      <c r="KL50" s="946"/>
      <c r="KM50" s="946"/>
      <c r="KN50" s="943"/>
      <c r="KO50" s="943"/>
      <c r="KP50" s="943"/>
      <c r="KQ50" s="966"/>
      <c r="KR50" s="70" t="s">
        <v>5</v>
      </c>
      <c r="KS50" s="952"/>
      <c r="KT50" s="964"/>
      <c r="KU50" s="952"/>
      <c r="KV50" s="952"/>
      <c r="KW50" s="952"/>
      <c r="KX50" s="952"/>
      <c r="KY50" s="952"/>
      <c r="KZ50" s="952"/>
      <c r="LA50" s="952"/>
      <c r="LB50" s="952"/>
      <c r="LC50" s="952"/>
      <c r="LD50" s="952"/>
      <c r="LE50" s="952"/>
      <c r="LF50" s="952"/>
      <c r="LG50" s="952"/>
      <c r="LH50" s="952"/>
      <c r="LI50" s="958"/>
      <c r="LJ50" s="59"/>
      <c r="LK50" s="49" t="s">
        <v>5</v>
      </c>
      <c r="LL50" s="938"/>
      <c r="LM50" s="956"/>
      <c r="LN50" s="938"/>
      <c r="LO50" s="938"/>
      <c r="LP50" s="938"/>
      <c r="LQ50" s="938"/>
      <c r="LR50" s="938"/>
      <c r="LS50" s="938"/>
      <c r="LT50" s="938"/>
      <c r="LU50" s="938"/>
      <c r="LV50" s="938"/>
      <c r="LW50" s="938"/>
      <c r="LX50" s="938"/>
      <c r="LY50" s="938"/>
      <c r="LZ50" s="938"/>
      <c r="MA50" s="938"/>
      <c r="MB50" s="956"/>
      <c r="MC50" s="956"/>
      <c r="MD50" s="956"/>
      <c r="ME50" s="956"/>
      <c r="MF50" s="938"/>
      <c r="MG50" s="938"/>
      <c r="MH50" s="956"/>
      <c r="MI50" s="956"/>
      <c r="MJ50" s="956"/>
      <c r="MK50" s="956"/>
      <c r="ML50" s="956"/>
      <c r="MM50" s="956"/>
      <c r="MN50" s="956"/>
      <c r="MO50" s="956"/>
      <c r="MP50" s="956"/>
      <c r="MQ50" s="956"/>
      <c r="MR50" s="956"/>
      <c r="MS50" s="956"/>
      <c r="MT50" s="956"/>
      <c r="MU50" s="956"/>
      <c r="MV50" s="938"/>
      <c r="MW50" s="938"/>
      <c r="MX50" s="956"/>
      <c r="MY50" s="956"/>
      <c r="MZ50" s="956"/>
      <c r="NA50" s="956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176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180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182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190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197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220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64" t="s">
        <v>223</v>
      </c>
      <c r="GB51" s="398"/>
      <c r="GC51" s="397"/>
      <c r="GD51" s="315"/>
      <c r="GE51" s="314"/>
      <c r="GF51" s="464" t="s">
        <v>221</v>
      </c>
      <c r="GG51" s="398"/>
      <c r="GH51" s="397"/>
      <c r="GI51" s="315"/>
      <c r="GJ51" s="314"/>
      <c r="GK51" s="464" t="s">
        <v>141</v>
      </c>
      <c r="GL51" s="398"/>
      <c r="GM51" s="397"/>
      <c r="GN51" s="526"/>
      <c r="GO51" s="527"/>
      <c r="GP51" s="528"/>
      <c r="GQ51" s="534"/>
      <c r="GR51" s="530"/>
      <c r="GS51" s="526"/>
      <c r="GT51" s="527"/>
      <c r="GU51" s="531"/>
      <c r="GV51" s="534"/>
      <c r="GW51" s="530"/>
      <c r="GX51" s="532"/>
      <c r="GY51" s="533"/>
      <c r="GZ51" s="528"/>
      <c r="HA51" s="534"/>
      <c r="HB51" s="530"/>
      <c r="HC51" s="526"/>
      <c r="HD51" s="527"/>
      <c r="HE51" s="531"/>
      <c r="HF51" s="534"/>
      <c r="HG51" s="530"/>
      <c r="HH51" s="532"/>
      <c r="HI51" s="533"/>
      <c r="HJ51" s="528"/>
      <c r="HK51" s="534"/>
      <c r="HL51" s="530"/>
      <c r="HM51" s="532"/>
      <c r="HN51" s="533"/>
      <c r="HO51" s="531"/>
      <c r="HP51" s="534"/>
      <c r="HQ51" s="530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110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46"/>
      <c r="JS51" s="946"/>
      <c r="JT51" s="946"/>
      <c r="JU51" s="946"/>
      <c r="JV51" s="946"/>
      <c r="JW51" s="946"/>
      <c r="JX51" s="946"/>
      <c r="JY51" s="946"/>
      <c r="JZ51" s="946"/>
      <c r="KA51" s="946"/>
      <c r="KB51" s="943"/>
      <c r="KC51" s="943"/>
      <c r="KD51" s="943"/>
      <c r="KE51" s="943"/>
      <c r="KF51" s="943"/>
      <c r="KG51" s="946"/>
      <c r="KH51" s="946"/>
      <c r="KI51" s="946"/>
      <c r="KJ51" s="943"/>
      <c r="KK51" s="949"/>
      <c r="KL51" s="946"/>
      <c r="KM51" s="946"/>
      <c r="KN51" s="943"/>
      <c r="KO51" s="943"/>
      <c r="KP51" s="943"/>
      <c r="KQ51" s="966"/>
      <c r="KR51" s="70"/>
      <c r="KS51" s="952"/>
      <c r="KT51" s="964"/>
      <c r="KU51" s="952"/>
      <c r="KV51" s="952"/>
      <c r="KW51" s="952"/>
      <c r="KX51" s="952"/>
      <c r="KY51" s="952"/>
      <c r="KZ51" s="952"/>
      <c r="LA51" s="952"/>
      <c r="LB51" s="952"/>
      <c r="LC51" s="952"/>
      <c r="LD51" s="952"/>
      <c r="LE51" s="952"/>
      <c r="LF51" s="952"/>
      <c r="LG51" s="952"/>
      <c r="LH51" s="952"/>
      <c r="LI51" s="958"/>
      <c r="LJ51" s="59"/>
      <c r="LK51" s="49"/>
      <c r="LL51" s="938"/>
      <c r="LM51" s="956"/>
      <c r="LN51" s="938"/>
      <c r="LO51" s="938"/>
      <c r="LP51" s="938"/>
      <c r="LQ51" s="938"/>
      <c r="LR51" s="938"/>
      <c r="LS51" s="938"/>
      <c r="LT51" s="938"/>
      <c r="LU51" s="938"/>
      <c r="LV51" s="938"/>
      <c r="LW51" s="938"/>
      <c r="LX51" s="938"/>
      <c r="LY51" s="938"/>
      <c r="LZ51" s="938"/>
      <c r="MA51" s="938"/>
      <c r="MB51" s="956"/>
      <c r="MC51" s="956"/>
      <c r="MD51" s="956"/>
      <c r="ME51" s="956"/>
      <c r="MF51" s="938"/>
      <c r="MG51" s="938"/>
      <c r="MH51" s="956"/>
      <c r="MI51" s="956"/>
      <c r="MJ51" s="956"/>
      <c r="MK51" s="956"/>
      <c r="ML51" s="956"/>
      <c r="MM51" s="956"/>
      <c r="MN51" s="956"/>
      <c r="MO51" s="956"/>
      <c r="MP51" s="956"/>
      <c r="MQ51" s="956"/>
      <c r="MR51" s="956"/>
      <c r="MS51" s="956"/>
      <c r="MT51" s="956"/>
      <c r="MU51" s="956"/>
      <c r="MV51" s="938"/>
      <c r="MW51" s="938"/>
      <c r="MX51" s="956"/>
      <c r="MY51" s="956"/>
      <c r="MZ51" s="956"/>
      <c r="NA51" s="956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184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133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5"/>
      <c r="GB52" s="400"/>
      <c r="GC52" s="401"/>
      <c r="GD52" s="318"/>
      <c r="GE52" s="319"/>
      <c r="GF52" s="465"/>
      <c r="GG52" s="400"/>
      <c r="GH52" s="401"/>
      <c r="GI52" s="318"/>
      <c r="GJ52" s="319"/>
      <c r="GK52" s="465"/>
      <c r="GL52" s="400"/>
      <c r="GM52" s="401"/>
      <c r="GN52" s="535"/>
      <c r="GO52" s="536"/>
      <c r="GP52" s="537"/>
      <c r="GQ52" s="538"/>
      <c r="GR52" s="539"/>
      <c r="GS52" s="535"/>
      <c r="GT52" s="536"/>
      <c r="GU52" s="540"/>
      <c r="GV52" s="538"/>
      <c r="GW52" s="539"/>
      <c r="GX52" s="541"/>
      <c r="GY52" s="536"/>
      <c r="GZ52" s="537"/>
      <c r="HA52" s="538"/>
      <c r="HB52" s="539"/>
      <c r="HC52" s="535"/>
      <c r="HD52" s="536"/>
      <c r="HE52" s="540"/>
      <c r="HF52" s="538"/>
      <c r="HG52" s="539"/>
      <c r="HH52" s="541"/>
      <c r="HI52" s="536"/>
      <c r="HJ52" s="537"/>
      <c r="HK52" s="538"/>
      <c r="HL52" s="539"/>
      <c r="HM52" s="541"/>
      <c r="HN52" s="536"/>
      <c r="HO52" s="540"/>
      <c r="HP52" s="538"/>
      <c r="HQ52" s="539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111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47"/>
      <c r="JS52" s="947"/>
      <c r="JT52" s="947"/>
      <c r="JU52" s="947"/>
      <c r="JV52" s="947"/>
      <c r="JW52" s="947"/>
      <c r="JX52" s="947"/>
      <c r="JY52" s="947"/>
      <c r="JZ52" s="947"/>
      <c r="KA52" s="947"/>
      <c r="KB52" s="944"/>
      <c r="KC52" s="944"/>
      <c r="KD52" s="944"/>
      <c r="KE52" s="944"/>
      <c r="KF52" s="944"/>
      <c r="KG52" s="947"/>
      <c r="KH52" s="947"/>
      <c r="KI52" s="947"/>
      <c r="KJ52" s="944"/>
      <c r="KK52" s="950"/>
      <c r="KL52" s="947"/>
      <c r="KM52" s="947"/>
      <c r="KN52" s="944"/>
      <c r="KO52" s="944"/>
      <c r="KP52" s="944"/>
      <c r="KQ52" s="966"/>
      <c r="KR52" s="71"/>
      <c r="KS52" s="953"/>
      <c r="KT52" s="965"/>
      <c r="KU52" s="953"/>
      <c r="KV52" s="953"/>
      <c r="KW52" s="953"/>
      <c r="KX52" s="953"/>
      <c r="KY52" s="953"/>
      <c r="KZ52" s="953"/>
      <c r="LA52" s="953"/>
      <c r="LB52" s="953"/>
      <c r="LC52" s="953"/>
      <c r="LD52" s="953"/>
      <c r="LE52" s="953"/>
      <c r="LF52" s="953"/>
      <c r="LG52" s="953"/>
      <c r="LH52" s="953"/>
      <c r="LI52" s="959"/>
      <c r="LJ52" s="60"/>
      <c r="LK52" s="50"/>
      <c r="LL52" s="939"/>
      <c r="LM52" s="956"/>
      <c r="LN52" s="939"/>
      <c r="LO52" s="939"/>
      <c r="LP52" s="939"/>
      <c r="LQ52" s="939"/>
      <c r="LR52" s="939"/>
      <c r="LS52" s="939"/>
      <c r="LT52" s="939"/>
      <c r="LU52" s="939"/>
      <c r="LV52" s="939"/>
      <c r="LW52" s="939"/>
      <c r="LX52" s="939"/>
      <c r="LY52" s="939"/>
      <c r="LZ52" s="939"/>
      <c r="MA52" s="939"/>
      <c r="MB52" s="956"/>
      <c r="MC52" s="956"/>
      <c r="MD52" s="956"/>
      <c r="ME52" s="956"/>
      <c r="MF52" s="939"/>
      <c r="MG52" s="939"/>
      <c r="MH52" s="956"/>
      <c r="MI52" s="956"/>
      <c r="MJ52" s="956"/>
      <c r="MK52" s="956"/>
      <c r="ML52" s="956"/>
      <c r="MM52" s="956"/>
      <c r="MN52" s="956"/>
      <c r="MO52" s="956"/>
      <c r="MP52" s="956"/>
      <c r="MQ52" s="956"/>
      <c r="MR52" s="956"/>
      <c r="MS52" s="956"/>
      <c r="MT52" s="956"/>
      <c r="MU52" s="956"/>
      <c r="MV52" s="939"/>
      <c r="MW52" s="939"/>
      <c r="MX52" s="956"/>
      <c r="MY52" s="956"/>
      <c r="MZ52" s="956"/>
      <c r="NA52" s="956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175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63"/>
      <c r="GB53" s="393"/>
      <c r="GC53" s="394"/>
      <c r="GD53" s="312"/>
      <c r="GE53" s="310"/>
      <c r="GF53" s="463"/>
      <c r="GG53" s="393"/>
      <c r="GH53" s="394"/>
      <c r="GI53" s="312"/>
      <c r="GJ53" s="310"/>
      <c r="GK53" s="463" t="s">
        <v>139</v>
      </c>
      <c r="GL53" s="393"/>
      <c r="GM53" s="394"/>
      <c r="GN53" s="518"/>
      <c r="GO53" s="519"/>
      <c r="GP53" s="520"/>
      <c r="GQ53" s="521"/>
      <c r="GR53" s="522"/>
      <c r="GS53" s="518"/>
      <c r="GT53" s="519"/>
      <c r="GU53" s="523"/>
      <c r="GV53" s="521"/>
      <c r="GW53" s="522"/>
      <c r="GX53" s="524"/>
      <c r="GY53" s="519"/>
      <c r="GZ53" s="520"/>
      <c r="HA53" s="521"/>
      <c r="HB53" s="522"/>
      <c r="HC53" s="518"/>
      <c r="HD53" s="519"/>
      <c r="HE53" s="523"/>
      <c r="HF53" s="521"/>
      <c r="HG53" s="522"/>
      <c r="HH53" s="524"/>
      <c r="HI53" s="519"/>
      <c r="HJ53" s="520"/>
      <c r="HK53" s="521"/>
      <c r="HL53" s="522"/>
      <c r="HM53" s="524"/>
      <c r="HN53" s="519"/>
      <c r="HO53" s="523"/>
      <c r="HP53" s="521"/>
      <c r="HQ53" s="522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109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45">
        <f t="shared" ref="JR53" si="315">COUNTIF($A53:$JJ56,"=CSB13")</f>
        <v>1</v>
      </c>
      <c r="JS53" s="945">
        <v>0</v>
      </c>
      <c r="JT53" s="945">
        <f t="shared" ref="JT53" si="316">COUNTIF($A53:$JJ56,"=CSB24")</f>
        <v>1</v>
      </c>
      <c r="JU53" s="945">
        <v>1</v>
      </c>
      <c r="JV53" s="945">
        <v>1</v>
      </c>
      <c r="JW53" s="945">
        <f t="shared" ref="JW53" si="317">COUNTIF($A53:$JJ56,"=CSB4")</f>
        <v>1</v>
      </c>
      <c r="JX53" s="945">
        <v>1</v>
      </c>
      <c r="JY53" s="945">
        <v>1</v>
      </c>
      <c r="JZ53" s="945">
        <f t="shared" ref="JZ53" si="318">COUNTIF($A53:$JJ56,"B1")</f>
        <v>1</v>
      </c>
      <c r="KA53" s="945">
        <v>0</v>
      </c>
      <c r="KB53" s="942">
        <v>1</v>
      </c>
      <c r="KC53" s="942">
        <v>1</v>
      </c>
      <c r="KD53" s="942">
        <v>1</v>
      </c>
      <c r="KE53" s="942">
        <f t="shared" ref="KE53" si="319">COUNTIF($A53:$JJ56,"=14")</f>
        <v>1</v>
      </c>
      <c r="KF53" s="942">
        <f t="shared" ref="KF53" si="320">COUNTIF($A53:$JJ56,"=16")</f>
        <v>2</v>
      </c>
      <c r="KG53" s="945">
        <f t="shared" ref="KG53" si="321">COUNTIF($A53:$JJ56,"=22")</f>
        <v>0</v>
      </c>
      <c r="KH53" s="945">
        <f t="shared" ref="KH53" si="322">COUNTIF($A53:$JJ56,"=23")</f>
        <v>1</v>
      </c>
      <c r="KI53" s="945">
        <v>1</v>
      </c>
      <c r="KJ53" s="942">
        <f t="shared" ref="KJ53" si="323">COUNTIF($A53:$JJ56,"=25")</f>
        <v>1</v>
      </c>
      <c r="KK53" s="948">
        <f t="shared" ref="KK53" si="324">COUNTIF($A53:$JJ56,"=26")</f>
        <v>0</v>
      </c>
      <c r="KL53" s="945">
        <f t="shared" ref="KL53" si="325">COUNTIF($A53:$JJ56,"=31")</f>
        <v>0</v>
      </c>
      <c r="KM53" s="945">
        <f t="shared" ref="KM53" si="326">COUNTIF($A53:$JJ56,"=32")</f>
        <v>7</v>
      </c>
      <c r="KN53" s="942">
        <f t="shared" ref="KN53" si="327">COUNTIF($A53:$JJ56,"=34")</f>
        <v>1</v>
      </c>
      <c r="KO53" s="942">
        <f t="shared" ref="KO53" si="328">COUNTIF($A53:$JJ56,"=35")</f>
        <v>1</v>
      </c>
      <c r="KP53" s="942">
        <f t="shared" ref="KP53" si="329">COUNTIF($A53:$JJ56,"=36")</f>
        <v>1</v>
      </c>
      <c r="KQ53" s="966">
        <f>COUNTIF($A53:$KP56,"=34")</f>
        <v>1</v>
      </c>
      <c r="KR53" s="69"/>
      <c r="KS53" s="951" t="str">
        <f>IF(COUNTIF($A53:$JJ56,"=41")&gt;0,"X"," ")</f>
        <v xml:space="preserve"> </v>
      </c>
      <c r="KT53" s="963" t="str">
        <f>IF(COUNTIF($A53:$JJ56,"=42")&gt;0,"X"," ")</f>
        <v xml:space="preserve"> </v>
      </c>
      <c r="KU53" s="951" t="str">
        <f>IF(COUNTIF($A53:$JJ56,"=40")&gt;0,"X"," ")</f>
        <v xml:space="preserve"> </v>
      </c>
      <c r="KV53" s="951" t="str">
        <f>IF(COUNTIF($A53:$JJ56,"=11")&gt;0,"X"," ")</f>
        <v>X</v>
      </c>
      <c r="KW53" s="951" t="str">
        <f>IF(COUNTIF($A53:$JJ56,"=13")&gt;0,"X"," ")</f>
        <v>X</v>
      </c>
      <c r="KX53" s="951" t="str">
        <f>IF(COUNTIF($A53:$JJ56,"=19")&gt;0,"X"," ")</f>
        <v xml:space="preserve"> </v>
      </c>
      <c r="KY53" s="951" t="str">
        <f>IF(COUNTIF($A53:$JJ56,"=14")&gt;0,"X"," ")</f>
        <v>X</v>
      </c>
      <c r="KZ53" s="951" t="str">
        <f>IF(COUNTIF($A53:$JJ56,"=23")&gt;0,"X"," ")</f>
        <v>X</v>
      </c>
      <c r="LA53" s="951" t="str">
        <f>IF(COUNTIF($A53:$JJ56,"=24")&gt;0,"X"," ")</f>
        <v>X</v>
      </c>
      <c r="LB53" s="951" t="str">
        <f>IF(COUNTIF($A53:$JJ56,"=25")&gt;0,"X"," ")</f>
        <v>X</v>
      </c>
      <c r="LC53" s="951" t="str">
        <f>IF(COUNTIF($A53:$JJ56,"=26")&gt;0,"X"," ")</f>
        <v xml:space="preserve"> </v>
      </c>
      <c r="LD53" s="951" t="str">
        <f>IF(COUNTIF($A53:$JJ56,"=29")&gt;0,"X"," ")</f>
        <v xml:space="preserve"> </v>
      </c>
      <c r="LE53" s="951" t="str">
        <f>IF(COUNTIF($A53:$JJ56,"=30")&gt;0,"X"," ")</f>
        <v xml:space="preserve"> </v>
      </c>
      <c r="LF53" s="951" t="str">
        <f>IF(COUNTIF($A53:$JJ56,"=31")&gt;0,"X"," ")</f>
        <v xml:space="preserve"> </v>
      </c>
      <c r="LG53" s="951" t="str">
        <f>IF(COUNTIF($A53:$JJ56,"=32")&gt;0,"X"," ")</f>
        <v>X</v>
      </c>
      <c r="LH53" s="951" t="str">
        <f>IF(COUNTIF($A53:$JJ56,"=33")&gt;0,"X"," ")</f>
        <v xml:space="preserve"> </v>
      </c>
      <c r="LI53" s="957" t="str">
        <f>IF(COUNTIF($A53:$JJ56,"=34")&gt;0,"X"," ")</f>
        <v>X</v>
      </c>
      <c r="LJ53" s="58"/>
      <c r="LK53" s="48"/>
      <c r="LL53" s="937" t="str">
        <f>IF(COUNTIF($A53:$JJ56,"=H.Prus")&gt;0,"Z"," ")</f>
        <v xml:space="preserve"> </v>
      </c>
      <c r="LM53" s="956" t="str">
        <f t="shared" ref="LM53" si="330">IF(COUNTIF($A53:$JJ56,"=Sz.Zieliński")&gt;0,"Z"," ")</f>
        <v xml:space="preserve"> </v>
      </c>
      <c r="LN53" s="937" t="str">
        <f>IF(COUNTIF($A53:$JJ56,"=M.Marcinkiewicz")&gt;0,"Z"," ")</f>
        <v>Z</v>
      </c>
      <c r="LO53" s="937" t="str">
        <f>IF(COUNTIF($A53:$JJ56,"=K.Cis")&gt;0,"Z"," ")</f>
        <v>Z</v>
      </c>
      <c r="LP53" s="937" t="str">
        <f t="shared" ref="LP53" si="331">IF(COUNTIF($A53:$JJ56,"=D.Lechtańska")&gt;0,"Z"," ")</f>
        <v xml:space="preserve"> </v>
      </c>
      <c r="LQ53" s="937" t="str">
        <f>IF(COUNTIF($A53:$JJ56,"=K.Choroszko")&gt;0,"Z"," ")</f>
        <v>Z</v>
      </c>
      <c r="LR53" s="937" t="str">
        <f>IF(COUNTIF($A53:$JJ56,"=Z.Niewiadomski")&gt;0,"Z"," ")</f>
        <v xml:space="preserve"> </v>
      </c>
      <c r="LS53" s="937" t="str">
        <f>IF(COUNTIF($A53:$JJ56,"=Z.Niewiadomski")&gt;0,"Z"," ")</f>
        <v xml:space="preserve"> </v>
      </c>
      <c r="LT53" s="937" t="str">
        <f>IF(COUNTIF($A53:$JJ56,"=Z.Niewiadomski")&gt;0,"Z"," ")</f>
        <v xml:space="preserve"> </v>
      </c>
      <c r="LU53" s="937" t="str">
        <f>IF(COUNTIF($A53:$JJ56,"=Z.Niewiadomski")&gt;0,"Z"," ")</f>
        <v xml:space="preserve"> </v>
      </c>
      <c r="LV53" s="937" t="str">
        <f>IF(COUNTIF($A53:$JJ56,"=Z.Niewiadomski")&gt;0,"Z"," ")</f>
        <v xml:space="preserve"> </v>
      </c>
      <c r="LW53" s="937" t="str">
        <f>IF(COUNTIF($A53:$JJ56,"=A.Miściur-Kaszyńska")&gt;0,"Z"," ")</f>
        <v xml:space="preserve"> </v>
      </c>
      <c r="LX53" s="937" t="str">
        <f t="shared" ref="LX53" si="332">IF(COUNTIF($A53:$JJ56,"=K.Janowicz")&gt;0,"Z"," ")</f>
        <v xml:space="preserve"> </v>
      </c>
      <c r="LY53" s="937" t="str">
        <f>IF(COUNTIF($A53:$JJ56,"=K.Kiejdo")&gt;0,"Z"," ")</f>
        <v>Z</v>
      </c>
      <c r="LZ53" s="937" t="str">
        <f>IF(COUNTIF($A53:$JJ56,"=M.Kieżun")&gt;0,"Z"," ")</f>
        <v>Z</v>
      </c>
      <c r="MA53" s="937" t="str">
        <f>IF(COUNTIF($A53:$JJ56,"=I.Kasprzyk")&gt;0,"Z"," ")</f>
        <v xml:space="preserve"> </v>
      </c>
      <c r="MB53" s="956" t="str">
        <f>IF(COUNTIF($A53:$JJ56,"=M.Choroszko")&gt;0,"Z"," ")</f>
        <v xml:space="preserve"> </v>
      </c>
      <c r="MC53" s="956" t="str">
        <f>IF(COUNTIF($A53:$JJ56,"=M.Grzyb")&gt;0,"Z"," ")</f>
        <v>Z</v>
      </c>
      <c r="MD53" s="956" t="str">
        <f>IF(COUNTIF($A53:$JJ56,"=A.Muż")&gt;0,"Z"," ")</f>
        <v xml:space="preserve"> </v>
      </c>
      <c r="ME53" s="956" t="str">
        <f>IF(COUNTIF($A53:$JJ56,"=E.Kicka")&gt;0,"Z"," ")</f>
        <v xml:space="preserve"> </v>
      </c>
      <c r="MF53" s="937" t="str">
        <f t="shared" ref="MF53" si="333">IF(COUNTIF($A53:$JJ56,"=P.Lisatowicz")&gt;0,"Z"," ")</f>
        <v xml:space="preserve"> </v>
      </c>
      <c r="MG53" s="937" t="str">
        <f>IF(COUNTIF($A53:$JJ56,"=M.Szonert")&gt;0,"Z"," ")</f>
        <v>Z</v>
      </c>
      <c r="MH53" s="956" t="str">
        <f>IF(COUNTIF($A53:$JJ56,"=E.Ciarciński")&gt;0,"Z"," ")</f>
        <v xml:space="preserve"> </v>
      </c>
      <c r="MI53" s="956" t="str">
        <f>IF(COUNTIF($A53:$JJ56,"=M.Czajka")&gt;0,"Z"," ")</f>
        <v xml:space="preserve"> </v>
      </c>
      <c r="MJ53" s="956" t="str">
        <f t="shared" ref="MJ53" si="334">IF(COUNTIF($A53:$JJ56,"=W.Kopacki")&gt;0,"Z"," ")</f>
        <v xml:space="preserve"> </v>
      </c>
      <c r="MK53" s="956" t="str">
        <f>IF(COUNTIF($A53:$JJ56,"=A.Naszlin")&gt;0,"Z"," ")</f>
        <v xml:space="preserve"> </v>
      </c>
      <c r="ML53" s="956" t="str">
        <f>IF(COUNTIF($A53:$JJ56,"=A.Tychek")&gt;0,"Z"," ")</f>
        <v xml:space="preserve"> </v>
      </c>
      <c r="MM53" s="956" t="str">
        <f>IF(COUNTIF($A53:$JJ56,"=R.Sokulski")&gt;0,"Z"," ")</f>
        <v>Z</v>
      </c>
      <c r="MN53" s="956" t="str">
        <f>IF(COUNTIF($A53:$JJ56,"=S.Piotrowska")&gt;0,"Z"," ")</f>
        <v>Z</v>
      </c>
      <c r="MO53" s="956" t="str">
        <f>IF(COUNTIF($A53:$JJ56,"=J.Gregorczuk")&gt;0,"Z"," ")</f>
        <v>Z</v>
      </c>
      <c r="MP53" s="956" t="str">
        <f t="shared" ref="MP53" si="335">IF(COUNTIF($A53:$JJ56,"=A.Wyrwicka")&gt;0,"Z"," ")</f>
        <v>Z</v>
      </c>
      <c r="MQ53" s="956" t="str">
        <f t="shared" ref="MQ53" si="336">IF(COUNTIF($A53:$JJ56,"=K.Kopacki")&gt;0,"Z"," ")</f>
        <v xml:space="preserve"> </v>
      </c>
      <c r="MR53" s="956" t="str">
        <f>IF(COUNTIF($A53:$JJ56,"=R.Przęczek")&gt;0,"Z"," ")</f>
        <v xml:space="preserve"> </v>
      </c>
      <c r="MS53" s="956" t="str">
        <f>IF(COUNTIF($A53:$JJ56,"=D.Ławecka-Bednarska")&gt;0,"Z"," ")</f>
        <v xml:space="preserve"> </v>
      </c>
      <c r="MT53" s="956" t="str">
        <f t="shared" ref="MT53" si="337">IF(COUNTIF($A53:$JJ56,"=A.Sadolewski")&gt;0,"Z"," ")</f>
        <v xml:space="preserve"> </v>
      </c>
      <c r="MU53" s="956" t="str">
        <f>IF(COUNTIF($A53:$JJ56,"=M.Lipiński")&gt;0,"Z"," ")</f>
        <v>Z</v>
      </c>
      <c r="MV53" s="937" t="str">
        <f t="shared" ref="MV53" si="338">IF(COUNTIF($A53:$JJ56,"=E.Leśnikowska")&gt;0,"Z"," ")</f>
        <v xml:space="preserve"> </v>
      </c>
      <c r="MW53" s="937" t="str">
        <f>IF(COUNTIF($A53:$JJ56,"=N.Liakh")&gt;0,"Z"," ")</f>
        <v xml:space="preserve"> </v>
      </c>
      <c r="MX53" s="956" t="str">
        <f>IF(COUNTIF($A53:$JJ56,"=J.Lubkiewicz")&gt;0,"Z"," ")</f>
        <v xml:space="preserve"> </v>
      </c>
      <c r="MY53" s="956" t="str">
        <f t="shared" ref="MY53" si="339">IF(COUNTIF($A53:$JJ56,"=K.Kaczmarczyk")&gt;0,"Z"," ")</f>
        <v>Z</v>
      </c>
      <c r="MZ53" s="956" t="str">
        <f>IF(COUNTIF($A53:$JJ56,"=H.Libuda")&gt;0,"Z"," ")</f>
        <v xml:space="preserve"> </v>
      </c>
      <c r="NA53" s="956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165</v>
      </c>
      <c r="I54" s="282" t="s">
        <v>168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173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181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183</v>
      </c>
      <c r="CA54" s="260" t="s">
        <v>29</v>
      </c>
      <c r="CB54" s="234" t="s">
        <v>194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134</v>
      </c>
      <c r="CQ54" s="110" t="s">
        <v>301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193</v>
      </c>
      <c r="EJ54" s="252" t="s">
        <v>303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198</v>
      </c>
      <c r="EY54" s="397" t="s">
        <v>228</v>
      </c>
      <c r="EZ54" s="315" t="s">
        <v>7</v>
      </c>
      <c r="FA54" s="314" t="s">
        <v>8</v>
      </c>
      <c r="FB54" s="395" t="s">
        <v>177</v>
      </c>
      <c r="FC54" s="396" t="s">
        <v>33</v>
      </c>
      <c r="FD54" s="397" t="s">
        <v>300</v>
      </c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194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178</v>
      </c>
      <c r="FR54" s="396" t="s">
        <v>145</v>
      </c>
      <c r="FS54" s="397">
        <v>16</v>
      </c>
      <c r="FT54" s="315" t="s">
        <v>7</v>
      </c>
      <c r="FU54" s="314" t="s">
        <v>8</v>
      </c>
      <c r="FV54" s="395" t="s">
        <v>178</v>
      </c>
      <c r="FW54" s="396" t="s">
        <v>145</v>
      </c>
      <c r="FX54" s="397">
        <v>16</v>
      </c>
      <c r="FY54" s="315" t="s">
        <v>7</v>
      </c>
      <c r="FZ54" s="314" t="s">
        <v>8</v>
      </c>
      <c r="GA54" s="464" t="s">
        <v>94</v>
      </c>
      <c r="GB54" s="466" t="s">
        <v>138</v>
      </c>
      <c r="GC54" s="581" t="s">
        <v>227</v>
      </c>
      <c r="GD54" s="315" t="s">
        <v>7</v>
      </c>
      <c r="GE54" s="314" t="s">
        <v>8</v>
      </c>
      <c r="GF54" s="464" t="s">
        <v>94</v>
      </c>
      <c r="GG54" s="396" t="s">
        <v>222</v>
      </c>
      <c r="GH54" s="397">
        <v>35</v>
      </c>
      <c r="GI54" s="315" t="s">
        <v>7</v>
      </c>
      <c r="GJ54" s="314" t="s">
        <v>8</v>
      </c>
      <c r="GK54" s="464" t="s">
        <v>142</v>
      </c>
      <c r="GL54" s="396" t="s">
        <v>98</v>
      </c>
      <c r="GM54" s="581" t="s">
        <v>226</v>
      </c>
      <c r="GN54" s="526" t="s">
        <v>7</v>
      </c>
      <c r="GO54" s="527" t="s">
        <v>8</v>
      </c>
      <c r="GP54" s="528" t="s">
        <v>144</v>
      </c>
      <c r="GQ54" s="529" t="s">
        <v>25</v>
      </c>
      <c r="GR54" s="530">
        <v>32</v>
      </c>
      <c r="GS54" s="526" t="s">
        <v>7</v>
      </c>
      <c r="GT54" s="527" t="s">
        <v>8</v>
      </c>
      <c r="GU54" s="531" t="s">
        <v>144</v>
      </c>
      <c r="GV54" s="529" t="s">
        <v>25</v>
      </c>
      <c r="GW54" s="530">
        <v>32</v>
      </c>
      <c r="GX54" s="532" t="s">
        <v>7</v>
      </c>
      <c r="GY54" s="533" t="s">
        <v>8</v>
      </c>
      <c r="GZ54" s="528" t="s">
        <v>144</v>
      </c>
      <c r="HA54" s="529" t="s">
        <v>25</v>
      </c>
      <c r="HB54" s="530">
        <v>32</v>
      </c>
      <c r="HC54" s="526" t="s">
        <v>7</v>
      </c>
      <c r="HD54" s="527" t="s">
        <v>8</v>
      </c>
      <c r="HE54" s="531" t="s">
        <v>144</v>
      </c>
      <c r="HF54" s="529" t="s">
        <v>25</v>
      </c>
      <c r="HG54" s="530">
        <v>32</v>
      </c>
      <c r="HH54" s="532" t="s">
        <v>7</v>
      </c>
      <c r="HI54" s="533" t="s">
        <v>8</v>
      </c>
      <c r="HJ54" s="528" t="s">
        <v>144</v>
      </c>
      <c r="HK54" s="529" t="s">
        <v>25</v>
      </c>
      <c r="HL54" s="530">
        <v>32</v>
      </c>
      <c r="HM54" s="532" t="s">
        <v>7</v>
      </c>
      <c r="HN54" s="533" t="s">
        <v>8</v>
      </c>
      <c r="HO54" s="531" t="s">
        <v>144</v>
      </c>
      <c r="HP54" s="529" t="s">
        <v>25</v>
      </c>
      <c r="HQ54" s="530">
        <v>32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144</v>
      </c>
      <c r="IJ54" s="359" t="s">
        <v>25</v>
      </c>
      <c r="IK54" s="360">
        <v>32</v>
      </c>
      <c r="IL54" s="94" t="s">
        <v>7</v>
      </c>
      <c r="IM54" s="33" t="s">
        <v>8</v>
      </c>
      <c r="IN54" s="272" t="s">
        <v>230</v>
      </c>
      <c r="IO54" s="269" t="s">
        <v>231</v>
      </c>
      <c r="IP54" s="409">
        <v>34</v>
      </c>
      <c r="IQ54" s="94" t="s">
        <v>7</v>
      </c>
      <c r="IR54" s="33" t="s">
        <v>8</v>
      </c>
      <c r="IS54" s="272" t="s">
        <v>143</v>
      </c>
      <c r="IT54" s="269" t="s">
        <v>77</v>
      </c>
      <c r="IU54" s="110">
        <v>23</v>
      </c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99</v>
      </c>
      <c r="JD54" s="269" t="s">
        <v>49</v>
      </c>
      <c r="JE54" s="110">
        <v>24</v>
      </c>
      <c r="JF54" s="94" t="s">
        <v>7</v>
      </c>
      <c r="JG54" s="33" t="s">
        <v>8</v>
      </c>
      <c r="JH54" s="272" t="s">
        <v>232</v>
      </c>
      <c r="JI54" s="269" t="s">
        <v>38</v>
      </c>
      <c r="JJ54" s="110">
        <v>36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46"/>
      <c r="JS54" s="946"/>
      <c r="JT54" s="946"/>
      <c r="JU54" s="946"/>
      <c r="JV54" s="946"/>
      <c r="JW54" s="946"/>
      <c r="JX54" s="946"/>
      <c r="JY54" s="946"/>
      <c r="JZ54" s="946"/>
      <c r="KA54" s="946"/>
      <c r="KB54" s="943"/>
      <c r="KC54" s="943"/>
      <c r="KD54" s="943"/>
      <c r="KE54" s="943"/>
      <c r="KF54" s="943"/>
      <c r="KG54" s="946"/>
      <c r="KH54" s="946"/>
      <c r="KI54" s="946"/>
      <c r="KJ54" s="943"/>
      <c r="KK54" s="949"/>
      <c r="KL54" s="946"/>
      <c r="KM54" s="946"/>
      <c r="KN54" s="943"/>
      <c r="KO54" s="943"/>
      <c r="KP54" s="943"/>
      <c r="KQ54" s="966"/>
      <c r="KR54" s="70" t="s">
        <v>7</v>
      </c>
      <c r="KS54" s="952"/>
      <c r="KT54" s="964"/>
      <c r="KU54" s="952"/>
      <c r="KV54" s="952"/>
      <c r="KW54" s="952"/>
      <c r="KX54" s="952"/>
      <c r="KY54" s="952"/>
      <c r="KZ54" s="952"/>
      <c r="LA54" s="952"/>
      <c r="LB54" s="952"/>
      <c r="LC54" s="952"/>
      <c r="LD54" s="952"/>
      <c r="LE54" s="952"/>
      <c r="LF54" s="952"/>
      <c r="LG54" s="952"/>
      <c r="LH54" s="952"/>
      <c r="LI54" s="958"/>
      <c r="LJ54" s="59"/>
      <c r="LK54" s="49" t="s">
        <v>7</v>
      </c>
      <c r="LL54" s="938"/>
      <c r="LM54" s="956"/>
      <c r="LN54" s="938"/>
      <c r="LO54" s="938"/>
      <c r="LP54" s="938"/>
      <c r="LQ54" s="938"/>
      <c r="LR54" s="938"/>
      <c r="LS54" s="938"/>
      <c r="LT54" s="938"/>
      <c r="LU54" s="938"/>
      <c r="LV54" s="938"/>
      <c r="LW54" s="938"/>
      <c r="LX54" s="938"/>
      <c r="LY54" s="938"/>
      <c r="LZ54" s="938"/>
      <c r="MA54" s="938"/>
      <c r="MB54" s="956"/>
      <c r="MC54" s="956"/>
      <c r="MD54" s="956"/>
      <c r="ME54" s="956"/>
      <c r="MF54" s="938"/>
      <c r="MG54" s="938"/>
      <c r="MH54" s="956"/>
      <c r="MI54" s="956"/>
      <c r="MJ54" s="956"/>
      <c r="MK54" s="956"/>
      <c r="ML54" s="956"/>
      <c r="MM54" s="956"/>
      <c r="MN54" s="956"/>
      <c r="MO54" s="956"/>
      <c r="MP54" s="956"/>
      <c r="MQ54" s="956"/>
      <c r="MR54" s="956"/>
      <c r="MS54" s="956"/>
      <c r="MT54" s="956"/>
      <c r="MU54" s="956"/>
      <c r="MV54" s="938"/>
      <c r="MW54" s="938"/>
      <c r="MX54" s="956"/>
      <c r="MY54" s="956"/>
      <c r="MZ54" s="956"/>
      <c r="NA54" s="956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176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180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182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190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197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220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64" t="s">
        <v>223</v>
      </c>
      <c r="GB55" s="398"/>
      <c r="GC55" s="397"/>
      <c r="GD55" s="315"/>
      <c r="GE55" s="314"/>
      <c r="GF55" s="464" t="s">
        <v>221</v>
      </c>
      <c r="GG55" s="398"/>
      <c r="GH55" s="397"/>
      <c r="GI55" s="315"/>
      <c r="GJ55" s="314"/>
      <c r="GK55" s="464" t="s">
        <v>141</v>
      </c>
      <c r="GL55" s="398"/>
      <c r="GM55" s="397"/>
      <c r="GN55" s="526"/>
      <c r="GO55" s="527"/>
      <c r="GP55" s="528"/>
      <c r="GQ55" s="534"/>
      <c r="GR55" s="530"/>
      <c r="GS55" s="526"/>
      <c r="GT55" s="527"/>
      <c r="GU55" s="531"/>
      <c r="GV55" s="534"/>
      <c r="GW55" s="530"/>
      <c r="GX55" s="532"/>
      <c r="GY55" s="533"/>
      <c r="GZ55" s="528"/>
      <c r="HA55" s="534"/>
      <c r="HB55" s="530"/>
      <c r="HC55" s="526"/>
      <c r="HD55" s="527"/>
      <c r="HE55" s="531"/>
      <c r="HF55" s="534"/>
      <c r="HG55" s="530"/>
      <c r="HH55" s="532"/>
      <c r="HI55" s="533"/>
      <c r="HJ55" s="528"/>
      <c r="HK55" s="534"/>
      <c r="HL55" s="530"/>
      <c r="HM55" s="532"/>
      <c r="HN55" s="533"/>
      <c r="HO55" s="531"/>
      <c r="HP55" s="534"/>
      <c r="HQ55" s="530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110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46"/>
      <c r="JS55" s="946"/>
      <c r="JT55" s="946"/>
      <c r="JU55" s="946"/>
      <c r="JV55" s="946"/>
      <c r="JW55" s="946"/>
      <c r="JX55" s="946"/>
      <c r="JY55" s="946"/>
      <c r="JZ55" s="946"/>
      <c r="KA55" s="946"/>
      <c r="KB55" s="943"/>
      <c r="KC55" s="943"/>
      <c r="KD55" s="943"/>
      <c r="KE55" s="943"/>
      <c r="KF55" s="943"/>
      <c r="KG55" s="946"/>
      <c r="KH55" s="946"/>
      <c r="KI55" s="946"/>
      <c r="KJ55" s="943"/>
      <c r="KK55" s="949"/>
      <c r="KL55" s="946"/>
      <c r="KM55" s="946"/>
      <c r="KN55" s="943"/>
      <c r="KO55" s="943"/>
      <c r="KP55" s="943"/>
      <c r="KQ55" s="966"/>
      <c r="KR55" s="70"/>
      <c r="KS55" s="952"/>
      <c r="KT55" s="964"/>
      <c r="KU55" s="952"/>
      <c r="KV55" s="952"/>
      <c r="KW55" s="952"/>
      <c r="KX55" s="952"/>
      <c r="KY55" s="952"/>
      <c r="KZ55" s="952"/>
      <c r="LA55" s="952"/>
      <c r="LB55" s="952"/>
      <c r="LC55" s="952"/>
      <c r="LD55" s="952"/>
      <c r="LE55" s="952"/>
      <c r="LF55" s="952"/>
      <c r="LG55" s="952"/>
      <c r="LH55" s="952"/>
      <c r="LI55" s="958"/>
      <c r="LJ55" s="59"/>
      <c r="LK55" s="49"/>
      <c r="LL55" s="938"/>
      <c r="LM55" s="956"/>
      <c r="LN55" s="938"/>
      <c r="LO55" s="938"/>
      <c r="LP55" s="938"/>
      <c r="LQ55" s="938"/>
      <c r="LR55" s="938"/>
      <c r="LS55" s="938"/>
      <c r="LT55" s="938"/>
      <c r="LU55" s="938"/>
      <c r="LV55" s="938"/>
      <c r="LW55" s="938"/>
      <c r="LX55" s="938"/>
      <c r="LY55" s="938"/>
      <c r="LZ55" s="938"/>
      <c r="MA55" s="938"/>
      <c r="MB55" s="956"/>
      <c r="MC55" s="956"/>
      <c r="MD55" s="956"/>
      <c r="ME55" s="956"/>
      <c r="MF55" s="938"/>
      <c r="MG55" s="938"/>
      <c r="MH55" s="956"/>
      <c r="MI55" s="956"/>
      <c r="MJ55" s="956"/>
      <c r="MK55" s="956"/>
      <c r="ML55" s="956"/>
      <c r="MM55" s="956"/>
      <c r="MN55" s="956"/>
      <c r="MO55" s="956"/>
      <c r="MP55" s="956"/>
      <c r="MQ55" s="956"/>
      <c r="MR55" s="956"/>
      <c r="MS55" s="956"/>
      <c r="MT55" s="956"/>
      <c r="MU55" s="956"/>
      <c r="MV55" s="938"/>
      <c r="MW55" s="938"/>
      <c r="MX55" s="956"/>
      <c r="MY55" s="956"/>
      <c r="MZ55" s="956"/>
      <c r="NA55" s="956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184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133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5"/>
      <c r="GB56" s="400"/>
      <c r="GC56" s="401"/>
      <c r="GD56" s="318"/>
      <c r="GE56" s="319"/>
      <c r="GF56" s="465"/>
      <c r="GG56" s="400"/>
      <c r="GH56" s="401"/>
      <c r="GI56" s="318"/>
      <c r="GJ56" s="319"/>
      <c r="GK56" s="465"/>
      <c r="GL56" s="400"/>
      <c r="GM56" s="401"/>
      <c r="GN56" s="535"/>
      <c r="GO56" s="536"/>
      <c r="GP56" s="537"/>
      <c r="GQ56" s="538"/>
      <c r="GR56" s="539"/>
      <c r="GS56" s="535"/>
      <c r="GT56" s="536"/>
      <c r="GU56" s="540"/>
      <c r="GV56" s="538"/>
      <c r="GW56" s="539"/>
      <c r="GX56" s="541"/>
      <c r="GY56" s="536"/>
      <c r="GZ56" s="537"/>
      <c r="HA56" s="538"/>
      <c r="HB56" s="539"/>
      <c r="HC56" s="535"/>
      <c r="HD56" s="536"/>
      <c r="HE56" s="540"/>
      <c r="HF56" s="538"/>
      <c r="HG56" s="539"/>
      <c r="HH56" s="541"/>
      <c r="HI56" s="536"/>
      <c r="HJ56" s="537"/>
      <c r="HK56" s="538"/>
      <c r="HL56" s="539"/>
      <c r="HM56" s="541"/>
      <c r="HN56" s="536"/>
      <c r="HO56" s="540"/>
      <c r="HP56" s="538"/>
      <c r="HQ56" s="539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111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47"/>
      <c r="JS56" s="947"/>
      <c r="JT56" s="947"/>
      <c r="JU56" s="947"/>
      <c r="JV56" s="947"/>
      <c r="JW56" s="947"/>
      <c r="JX56" s="947"/>
      <c r="JY56" s="947"/>
      <c r="JZ56" s="947"/>
      <c r="KA56" s="947"/>
      <c r="KB56" s="944"/>
      <c r="KC56" s="944"/>
      <c r="KD56" s="944"/>
      <c r="KE56" s="944"/>
      <c r="KF56" s="944"/>
      <c r="KG56" s="947"/>
      <c r="KH56" s="947"/>
      <c r="KI56" s="947"/>
      <c r="KJ56" s="944"/>
      <c r="KK56" s="950"/>
      <c r="KL56" s="947"/>
      <c r="KM56" s="947"/>
      <c r="KN56" s="944"/>
      <c r="KO56" s="944"/>
      <c r="KP56" s="944"/>
      <c r="KQ56" s="966"/>
      <c r="KR56" s="71"/>
      <c r="KS56" s="953"/>
      <c r="KT56" s="965"/>
      <c r="KU56" s="953"/>
      <c r="KV56" s="953"/>
      <c r="KW56" s="953"/>
      <c r="KX56" s="953"/>
      <c r="KY56" s="953"/>
      <c r="KZ56" s="953"/>
      <c r="LA56" s="953"/>
      <c r="LB56" s="953"/>
      <c r="LC56" s="953"/>
      <c r="LD56" s="953"/>
      <c r="LE56" s="953"/>
      <c r="LF56" s="953"/>
      <c r="LG56" s="953"/>
      <c r="LH56" s="953"/>
      <c r="LI56" s="959"/>
      <c r="LJ56" s="60"/>
      <c r="LK56" s="50"/>
      <c r="LL56" s="939"/>
      <c r="LM56" s="956"/>
      <c r="LN56" s="939"/>
      <c r="LO56" s="939"/>
      <c r="LP56" s="939"/>
      <c r="LQ56" s="939"/>
      <c r="LR56" s="939"/>
      <c r="LS56" s="939"/>
      <c r="LT56" s="939"/>
      <c r="LU56" s="939"/>
      <c r="LV56" s="939"/>
      <c r="LW56" s="939"/>
      <c r="LX56" s="939"/>
      <c r="LY56" s="939"/>
      <c r="LZ56" s="939"/>
      <c r="MA56" s="939"/>
      <c r="MB56" s="956"/>
      <c r="MC56" s="956"/>
      <c r="MD56" s="956"/>
      <c r="ME56" s="956"/>
      <c r="MF56" s="939"/>
      <c r="MG56" s="939"/>
      <c r="MH56" s="956"/>
      <c r="MI56" s="956"/>
      <c r="MJ56" s="956"/>
      <c r="MK56" s="956"/>
      <c r="ML56" s="956"/>
      <c r="MM56" s="956"/>
      <c r="MN56" s="956"/>
      <c r="MO56" s="956"/>
      <c r="MP56" s="956"/>
      <c r="MQ56" s="956"/>
      <c r="MR56" s="956"/>
      <c r="MS56" s="956"/>
      <c r="MT56" s="956"/>
      <c r="MU56" s="956"/>
      <c r="MV56" s="939"/>
      <c r="MW56" s="939"/>
      <c r="MX56" s="956"/>
      <c r="MY56" s="956"/>
      <c r="MZ56" s="956"/>
      <c r="NA56" s="956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175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63"/>
      <c r="GB57" s="393"/>
      <c r="GC57" s="394"/>
      <c r="GD57" s="312"/>
      <c r="GE57" s="310"/>
      <c r="GF57" s="463"/>
      <c r="GG57" s="393"/>
      <c r="GH57" s="394"/>
      <c r="GI57" s="312"/>
      <c r="GJ57" s="310"/>
      <c r="GK57" s="463" t="s">
        <v>139</v>
      </c>
      <c r="GL57" s="393"/>
      <c r="GM57" s="394"/>
      <c r="GN57" s="518"/>
      <c r="GO57" s="519"/>
      <c r="GP57" s="520"/>
      <c r="GQ57" s="521"/>
      <c r="GR57" s="522"/>
      <c r="GS57" s="518"/>
      <c r="GT57" s="519"/>
      <c r="GU57" s="523"/>
      <c r="GV57" s="521"/>
      <c r="GW57" s="522"/>
      <c r="GX57" s="524"/>
      <c r="GY57" s="519"/>
      <c r="GZ57" s="520"/>
      <c r="HA57" s="521"/>
      <c r="HB57" s="522"/>
      <c r="HC57" s="518"/>
      <c r="HD57" s="519"/>
      <c r="HE57" s="523"/>
      <c r="HF57" s="521"/>
      <c r="HG57" s="522"/>
      <c r="HH57" s="524"/>
      <c r="HI57" s="519"/>
      <c r="HJ57" s="520"/>
      <c r="HK57" s="521"/>
      <c r="HL57" s="522"/>
      <c r="HM57" s="524"/>
      <c r="HN57" s="519"/>
      <c r="HO57" s="523"/>
      <c r="HP57" s="521"/>
      <c r="HQ57" s="522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408"/>
      <c r="IQ57" s="93"/>
      <c r="IR57" s="54"/>
      <c r="IS57" s="270"/>
      <c r="IT57" s="271"/>
      <c r="IU57" s="109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45">
        <f t="shared" ref="JR57" si="340">COUNTIF($A57:$JJ60,"=CSB13")</f>
        <v>1</v>
      </c>
      <c r="JS57" s="945">
        <v>0</v>
      </c>
      <c r="JT57" s="945">
        <f t="shared" ref="JT57" si="341">COUNTIF($A57:$JJ60,"=CSB24")</f>
        <v>1</v>
      </c>
      <c r="JU57" s="945">
        <v>1</v>
      </c>
      <c r="JV57" s="945">
        <v>1</v>
      </c>
      <c r="JW57" s="945">
        <f t="shared" ref="JW57" si="342">COUNTIF($A57:$JJ60,"=CSB4")</f>
        <v>1</v>
      </c>
      <c r="JX57" s="945">
        <v>1</v>
      </c>
      <c r="JY57" s="945">
        <v>1</v>
      </c>
      <c r="JZ57" s="945">
        <f t="shared" ref="JZ57" si="343">COUNTIF($A57:$JJ60,"B1")</f>
        <v>1</v>
      </c>
      <c r="KA57" s="945">
        <v>0</v>
      </c>
      <c r="KB57" s="942">
        <v>1</v>
      </c>
      <c r="KC57" s="942">
        <v>1</v>
      </c>
      <c r="KD57" s="942">
        <v>1</v>
      </c>
      <c r="KE57" s="942">
        <f t="shared" ref="KE57" si="344">COUNTIF($A57:$JJ60,"=14")</f>
        <v>1</v>
      </c>
      <c r="KF57" s="942">
        <f t="shared" ref="KF57" si="345">COUNTIF($A57:$JJ60,"=16")</f>
        <v>2</v>
      </c>
      <c r="KG57" s="945">
        <f t="shared" ref="KG57" si="346">COUNTIF($A57:$JJ60,"=22")</f>
        <v>0</v>
      </c>
      <c r="KH57" s="945">
        <f t="shared" ref="KH57" si="347">COUNTIF($A57:$JJ60,"=23")</f>
        <v>7</v>
      </c>
      <c r="KI57" s="945">
        <v>1</v>
      </c>
      <c r="KJ57" s="942">
        <f t="shared" ref="KJ57" si="348">COUNTIF($A57:$JJ60,"=25")</f>
        <v>1</v>
      </c>
      <c r="KK57" s="948">
        <f t="shared" ref="KK57" si="349">COUNTIF($A57:$JJ60,"=26")</f>
        <v>0</v>
      </c>
      <c r="KL57" s="945">
        <f t="shared" ref="KL57" si="350">COUNTIF($A57:$JJ60,"=31")</f>
        <v>0</v>
      </c>
      <c r="KM57" s="945">
        <f t="shared" ref="KM57" si="351">COUNTIF($A57:$JJ60,"=32")</f>
        <v>1</v>
      </c>
      <c r="KN57" s="942">
        <f t="shared" ref="KN57" si="352">COUNTIF($A57:$JJ60,"=34")</f>
        <v>1</v>
      </c>
      <c r="KO57" s="942">
        <f t="shared" ref="KO57" si="353">COUNTIF($A57:$JJ60,"=35")</f>
        <v>1</v>
      </c>
      <c r="KP57" s="942">
        <f t="shared" ref="KP57" si="354">COUNTIF($A57:$JJ60,"=36")</f>
        <v>1</v>
      </c>
      <c r="KQ57" s="966">
        <f>COUNTIF($A57:$KP60,"=34")</f>
        <v>1</v>
      </c>
      <c r="KR57" s="69"/>
      <c r="KS57" s="951" t="str">
        <f>IF(COUNTIF($A57:$JJ60,"=41")&gt;0,"X"," ")</f>
        <v xml:space="preserve"> </v>
      </c>
      <c r="KT57" s="963" t="str">
        <f>IF(COUNTIF($A57:$JJ60,"=42")&gt;0,"X"," ")</f>
        <v xml:space="preserve"> </v>
      </c>
      <c r="KU57" s="951" t="str">
        <f>IF(COUNTIF($A57:$JJ60,"=40")&gt;0,"X"," ")</f>
        <v xml:space="preserve"> </v>
      </c>
      <c r="KV57" s="951" t="str">
        <f>IF(COUNTIF($A57:$JJ60,"=11")&gt;0,"X"," ")</f>
        <v>X</v>
      </c>
      <c r="KW57" s="951" t="str">
        <f>IF(COUNTIF($A57:$JJ60,"=13")&gt;0,"X"," ")</f>
        <v>X</v>
      </c>
      <c r="KX57" s="951" t="str">
        <f>IF(COUNTIF($A57:$JJ60,"=19")&gt;0,"X"," ")</f>
        <v xml:space="preserve"> </v>
      </c>
      <c r="KY57" s="951" t="str">
        <f>IF(COUNTIF($A57:$JJ60,"=14")&gt;0,"X"," ")</f>
        <v>X</v>
      </c>
      <c r="KZ57" s="951" t="str">
        <f>IF(COUNTIF($A57:$JJ60,"=23")&gt;0,"X"," ")</f>
        <v>X</v>
      </c>
      <c r="LA57" s="951" t="str">
        <f>IF(COUNTIF($A57:$JJ60,"=24")&gt;0,"X"," ")</f>
        <v>X</v>
      </c>
      <c r="LB57" s="951" t="str">
        <f>IF(COUNTIF($A57:$JJ60,"=25")&gt;0,"X"," ")</f>
        <v>X</v>
      </c>
      <c r="LC57" s="951" t="str">
        <f>IF(COUNTIF($A57:$JJ60,"=26")&gt;0,"X"," ")</f>
        <v xml:space="preserve"> </v>
      </c>
      <c r="LD57" s="951" t="str">
        <f>IF(COUNTIF($A57:$JJ60,"=29")&gt;0,"X"," ")</f>
        <v xml:space="preserve"> </v>
      </c>
      <c r="LE57" s="951" t="str">
        <f>IF(COUNTIF($A57:$JJ60,"=30")&gt;0,"X"," ")</f>
        <v xml:space="preserve"> </v>
      </c>
      <c r="LF57" s="951" t="str">
        <f>IF(COUNTIF($A57:$JJ60,"=31")&gt;0,"X"," ")</f>
        <v xml:space="preserve"> </v>
      </c>
      <c r="LG57" s="951" t="str">
        <f>IF(COUNTIF($A57:$JJ60,"=32")&gt;0,"X"," ")</f>
        <v>X</v>
      </c>
      <c r="LH57" s="951" t="str">
        <f>IF(COUNTIF($A57:$JJ60,"=33")&gt;0,"X"," ")</f>
        <v xml:space="preserve"> </v>
      </c>
      <c r="LI57" s="957" t="str">
        <f>IF(COUNTIF($A57:$JJ60,"=34")&gt;0,"X"," ")</f>
        <v>X</v>
      </c>
      <c r="LJ57" s="58"/>
      <c r="LK57" s="48"/>
      <c r="LL57" s="937" t="str">
        <f>IF(COUNTIF($A57:$JJ60,"=H.Prus")&gt;0,"Z"," ")</f>
        <v xml:space="preserve"> </v>
      </c>
      <c r="LM57" s="956" t="str">
        <f t="shared" ref="LM57" si="355">IF(COUNTIF($A57:$JJ60,"=Sz.Zieliński")&gt;0,"Z"," ")</f>
        <v xml:space="preserve"> </v>
      </c>
      <c r="LN57" s="937" t="str">
        <f>IF(COUNTIF($A57:$JJ60,"=M.Marcinkiewicz")&gt;0,"Z"," ")</f>
        <v>Z</v>
      </c>
      <c r="LO57" s="937" t="str">
        <f>IF(COUNTIF($A57:$JJ60,"=K.Cis")&gt;0,"Z"," ")</f>
        <v>Z</v>
      </c>
      <c r="LP57" s="937" t="str">
        <f t="shared" ref="LP57" si="356">IF(COUNTIF($A57:$JJ60,"=D.Lechtańska")&gt;0,"Z"," ")</f>
        <v xml:space="preserve"> </v>
      </c>
      <c r="LQ57" s="937" t="str">
        <f>IF(COUNTIF($A57:$JJ60,"=K.Choroszko")&gt;0,"Z"," ")</f>
        <v>Z</v>
      </c>
      <c r="LR57" s="937" t="str">
        <f>IF(COUNTIF($A57:$JJ60,"=Z.Niewiadomski")&gt;0,"Z"," ")</f>
        <v xml:space="preserve"> </v>
      </c>
      <c r="LS57" s="937" t="str">
        <f>IF(COUNTIF($A57:$JJ60,"=Z.Niewiadomski")&gt;0,"Z"," ")</f>
        <v xml:space="preserve"> </v>
      </c>
      <c r="LT57" s="937" t="str">
        <f>IF(COUNTIF($A57:$JJ60,"=Z.Niewiadomski")&gt;0,"Z"," ")</f>
        <v xml:space="preserve"> </v>
      </c>
      <c r="LU57" s="937" t="str">
        <f>IF(COUNTIF($A57:$JJ60,"=Z.Niewiadomski")&gt;0,"Z"," ")</f>
        <v xml:space="preserve"> </v>
      </c>
      <c r="LV57" s="937" t="str">
        <f>IF(COUNTIF($A57:$JJ60,"=Z.Niewiadomski")&gt;0,"Z"," ")</f>
        <v xml:space="preserve"> </v>
      </c>
      <c r="LW57" s="937" t="str">
        <f>IF(COUNTIF($A57:$JJ60,"=A.Miściur-Kaszyńska")&gt;0,"Z"," ")</f>
        <v xml:space="preserve"> </v>
      </c>
      <c r="LX57" s="937" t="str">
        <f t="shared" ref="LX57" si="357">IF(COUNTIF($A57:$JJ60,"=K.Janowicz")&gt;0,"Z"," ")</f>
        <v xml:space="preserve"> </v>
      </c>
      <c r="LY57" s="937" t="str">
        <f>IF(COUNTIF($A57:$JJ60,"=K.Kiejdo")&gt;0,"Z"," ")</f>
        <v>Z</v>
      </c>
      <c r="LZ57" s="937" t="str">
        <f>IF(COUNTIF($A57:$JJ60,"=M.Kieżun")&gt;0,"Z"," ")</f>
        <v>Z</v>
      </c>
      <c r="MA57" s="937" t="str">
        <f>IF(COUNTIF($A57:$JJ60,"=I.Kasprzyk")&gt;0,"Z"," ")</f>
        <v xml:space="preserve"> </v>
      </c>
      <c r="MB57" s="956" t="str">
        <f>IF(COUNTIF($A57:$JJ60,"=M.Choroszko")&gt;0,"Z"," ")</f>
        <v>Z</v>
      </c>
      <c r="MC57" s="956" t="str">
        <f>IF(COUNTIF($A57:$JJ60,"=M.Grzyb")&gt;0,"Z"," ")</f>
        <v>Z</v>
      </c>
      <c r="MD57" s="956" t="str">
        <f>IF(COUNTIF($A57:$JJ60,"=A.Muż")&gt;0,"Z"," ")</f>
        <v xml:space="preserve"> </v>
      </c>
      <c r="ME57" s="956" t="str">
        <f>IF(COUNTIF($A57:$JJ60,"=E.Kicka")&gt;0,"Z"," ")</f>
        <v xml:space="preserve"> </v>
      </c>
      <c r="MF57" s="937" t="str">
        <f t="shared" ref="MF57" si="358">IF(COUNTIF($A57:$JJ60,"=P.Lisatowicz")&gt;0,"Z"," ")</f>
        <v xml:space="preserve"> </v>
      </c>
      <c r="MG57" s="937" t="str">
        <f>IF(COUNTIF($A57:$JJ60,"=M.Szonert")&gt;0,"Z"," ")</f>
        <v>Z</v>
      </c>
      <c r="MH57" s="956" t="str">
        <f>IF(COUNTIF($A57:$JJ60,"=E.Ciarciński")&gt;0,"Z"," ")</f>
        <v xml:space="preserve"> </v>
      </c>
      <c r="MI57" s="956" t="str">
        <f>IF(COUNTIF($A57:$JJ60,"=M.Czajka")&gt;0,"Z"," ")</f>
        <v xml:space="preserve"> </v>
      </c>
      <c r="MJ57" s="956" t="str">
        <f t="shared" ref="MJ57" si="359">IF(COUNTIF($A57:$JJ60,"=W.Kopacki")&gt;0,"Z"," ")</f>
        <v xml:space="preserve"> </v>
      </c>
      <c r="MK57" s="956" t="str">
        <f>IF(COUNTIF($A57:$JJ60,"=A.Naszlin")&gt;0,"Z"," ")</f>
        <v xml:space="preserve"> </v>
      </c>
      <c r="ML57" s="956" t="str">
        <f>IF(COUNTIF($A57:$JJ60,"=A.Tychek")&gt;0,"Z"," ")</f>
        <v xml:space="preserve"> </v>
      </c>
      <c r="MM57" s="956" t="str">
        <f>IF(COUNTIF($A57:$JJ60,"=R.Sokulski")&gt;0,"Z"," ")</f>
        <v>Z</v>
      </c>
      <c r="MN57" s="956" t="str">
        <f>IF(COUNTIF($A57:$JJ60,"=S.Piotrowska")&gt;0,"Z"," ")</f>
        <v>Z</v>
      </c>
      <c r="MO57" s="956" t="str">
        <f>IF(COUNTIF($A57:$JJ60,"=J.Gregorczuk")&gt;0,"Z"," ")</f>
        <v>Z</v>
      </c>
      <c r="MP57" s="956" t="str">
        <f t="shared" ref="MP57" si="360">IF(COUNTIF($A57:$JJ60,"=A.Wyrwicka")&gt;0,"Z"," ")</f>
        <v>Z</v>
      </c>
      <c r="MQ57" s="956" t="str">
        <f t="shared" ref="MQ57" si="361">IF(COUNTIF($A57:$JJ60,"=K.Kopacki")&gt;0,"Z"," ")</f>
        <v xml:space="preserve"> </v>
      </c>
      <c r="MR57" s="956" t="str">
        <f>IF(COUNTIF($A57:$JJ60,"=R.Przęczek")&gt;0,"Z"," ")</f>
        <v xml:space="preserve"> </v>
      </c>
      <c r="MS57" s="956" t="str">
        <f>IF(COUNTIF($A57:$JJ60,"=D.Ławecka-Bednarska")&gt;0,"Z"," ")</f>
        <v xml:space="preserve"> </v>
      </c>
      <c r="MT57" s="956" t="str">
        <f t="shared" ref="MT57" si="362">IF(COUNTIF($A57:$JJ60,"=A.Sadolewski")&gt;0,"Z"," ")</f>
        <v xml:space="preserve"> </v>
      </c>
      <c r="MU57" s="956" t="str">
        <f>IF(COUNTIF($A57:$JJ60,"=M.Lipiński")&gt;0,"Z"," ")</f>
        <v>Z</v>
      </c>
      <c r="MV57" s="937" t="str">
        <f t="shared" ref="MV57" si="363">IF(COUNTIF($A57:$JJ60,"=E.Leśnikowska")&gt;0,"Z"," ")</f>
        <v xml:space="preserve"> </v>
      </c>
      <c r="MW57" s="937" t="str">
        <f>IF(COUNTIF($A57:$JJ60,"=N.Liakh")&gt;0,"Z"," ")</f>
        <v xml:space="preserve"> </v>
      </c>
      <c r="MX57" s="956" t="str">
        <f>IF(COUNTIF($A57:$JJ60,"=J.Lubkiewicz")&gt;0,"Z"," ")</f>
        <v xml:space="preserve"> </v>
      </c>
      <c r="MY57" s="956" t="str">
        <f t="shared" ref="MY57" si="364">IF(COUNTIF($A57:$JJ60,"=K.Kaczmarczyk")&gt;0,"Z"," ")</f>
        <v>Z</v>
      </c>
      <c r="MZ57" s="956" t="str">
        <f>IF(COUNTIF($A57:$JJ60,"=H.Libuda")&gt;0,"Z"," ")</f>
        <v xml:space="preserve"> </v>
      </c>
      <c r="NA57" s="956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165</v>
      </c>
      <c r="I58" s="282" t="s">
        <v>168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173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179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181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183</v>
      </c>
      <c r="CA58" s="260" t="s">
        <v>29</v>
      </c>
      <c r="CB58" s="234" t="s">
        <v>194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134</v>
      </c>
      <c r="CQ58" s="110" t="s">
        <v>301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193</v>
      </c>
      <c r="EJ58" s="252" t="s">
        <v>303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198</v>
      </c>
      <c r="EY58" s="397" t="s">
        <v>228</v>
      </c>
      <c r="EZ58" s="315" t="s">
        <v>9</v>
      </c>
      <c r="FA58" s="314" t="s">
        <v>10</v>
      </c>
      <c r="FB58" s="395" t="s">
        <v>177</v>
      </c>
      <c r="FC58" s="396" t="s">
        <v>33</v>
      </c>
      <c r="FD58" s="397" t="s">
        <v>300</v>
      </c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194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178</v>
      </c>
      <c r="FR58" s="396" t="s">
        <v>145</v>
      </c>
      <c r="FS58" s="397">
        <v>16</v>
      </c>
      <c r="FT58" s="315" t="s">
        <v>9</v>
      </c>
      <c r="FU58" s="314" t="s">
        <v>10</v>
      </c>
      <c r="FV58" s="395" t="s">
        <v>178</v>
      </c>
      <c r="FW58" s="396" t="s">
        <v>145</v>
      </c>
      <c r="FX58" s="397">
        <v>16</v>
      </c>
      <c r="FY58" s="315" t="s">
        <v>9</v>
      </c>
      <c r="FZ58" s="314" t="s">
        <v>10</v>
      </c>
      <c r="GA58" s="464" t="s">
        <v>94</v>
      </c>
      <c r="GB58" s="466" t="s">
        <v>138</v>
      </c>
      <c r="GC58" s="581" t="s">
        <v>227</v>
      </c>
      <c r="GD58" s="315" t="s">
        <v>9</v>
      </c>
      <c r="GE58" s="314" t="s">
        <v>10</v>
      </c>
      <c r="GF58" s="464" t="s">
        <v>94</v>
      </c>
      <c r="GG58" s="396" t="s">
        <v>222</v>
      </c>
      <c r="GH58" s="397">
        <v>35</v>
      </c>
      <c r="GI58" s="315" t="s">
        <v>9</v>
      </c>
      <c r="GJ58" s="314" t="s">
        <v>10</v>
      </c>
      <c r="GK58" s="464" t="s">
        <v>142</v>
      </c>
      <c r="GL58" s="396" t="s">
        <v>98</v>
      </c>
      <c r="GM58" s="581" t="s">
        <v>226</v>
      </c>
      <c r="GN58" s="526" t="s">
        <v>9</v>
      </c>
      <c r="GO58" s="527" t="s">
        <v>10</v>
      </c>
      <c r="GP58" s="528" t="s">
        <v>143</v>
      </c>
      <c r="GQ58" s="529" t="s">
        <v>77</v>
      </c>
      <c r="GR58" s="530">
        <v>23</v>
      </c>
      <c r="GS58" s="526" t="s">
        <v>9</v>
      </c>
      <c r="GT58" s="527" t="s">
        <v>10</v>
      </c>
      <c r="GU58" s="531" t="s">
        <v>143</v>
      </c>
      <c r="GV58" s="529" t="s">
        <v>77</v>
      </c>
      <c r="GW58" s="530">
        <v>23</v>
      </c>
      <c r="GX58" s="532" t="s">
        <v>9</v>
      </c>
      <c r="GY58" s="533" t="s">
        <v>10</v>
      </c>
      <c r="GZ58" s="528" t="s">
        <v>143</v>
      </c>
      <c r="HA58" s="529" t="s">
        <v>77</v>
      </c>
      <c r="HB58" s="530">
        <v>23</v>
      </c>
      <c r="HC58" s="526" t="s">
        <v>9</v>
      </c>
      <c r="HD58" s="527" t="s">
        <v>10</v>
      </c>
      <c r="HE58" s="531" t="s">
        <v>143</v>
      </c>
      <c r="HF58" s="529" t="s">
        <v>77</v>
      </c>
      <c r="HG58" s="530">
        <v>23</v>
      </c>
      <c r="HH58" s="532" t="s">
        <v>9</v>
      </c>
      <c r="HI58" s="533" t="s">
        <v>10</v>
      </c>
      <c r="HJ58" s="528" t="s">
        <v>143</v>
      </c>
      <c r="HK58" s="529" t="s">
        <v>77</v>
      </c>
      <c r="HL58" s="530">
        <v>23</v>
      </c>
      <c r="HM58" s="532" t="s">
        <v>9</v>
      </c>
      <c r="HN58" s="533" t="s">
        <v>10</v>
      </c>
      <c r="HO58" s="531" t="s">
        <v>143</v>
      </c>
      <c r="HP58" s="529" t="s">
        <v>77</v>
      </c>
      <c r="HQ58" s="530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143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232</v>
      </c>
      <c r="IO58" s="269" t="s">
        <v>38</v>
      </c>
      <c r="IP58" s="409">
        <v>34</v>
      </c>
      <c r="IQ58" s="94" t="s">
        <v>9</v>
      </c>
      <c r="IR58" s="33" t="s">
        <v>10</v>
      </c>
      <c r="IS58" s="272" t="s">
        <v>99</v>
      </c>
      <c r="IT58" s="269" t="s">
        <v>49</v>
      </c>
      <c r="IU58" s="110">
        <v>24</v>
      </c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144</v>
      </c>
      <c r="JD58" s="269" t="s">
        <v>25</v>
      </c>
      <c r="JE58" s="110">
        <v>32</v>
      </c>
      <c r="JF58" s="94" t="s">
        <v>9</v>
      </c>
      <c r="JG58" s="33" t="s">
        <v>10</v>
      </c>
      <c r="JH58" s="272" t="s">
        <v>230</v>
      </c>
      <c r="JI58" s="269" t="s">
        <v>231</v>
      </c>
      <c r="JJ58" s="409">
        <v>36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46"/>
      <c r="JS58" s="946"/>
      <c r="JT58" s="946"/>
      <c r="JU58" s="946"/>
      <c r="JV58" s="946"/>
      <c r="JW58" s="946"/>
      <c r="JX58" s="946"/>
      <c r="JY58" s="946"/>
      <c r="JZ58" s="946"/>
      <c r="KA58" s="946"/>
      <c r="KB58" s="943"/>
      <c r="KC58" s="943"/>
      <c r="KD58" s="943"/>
      <c r="KE58" s="943"/>
      <c r="KF58" s="943"/>
      <c r="KG58" s="946"/>
      <c r="KH58" s="946"/>
      <c r="KI58" s="946"/>
      <c r="KJ58" s="943"/>
      <c r="KK58" s="949"/>
      <c r="KL58" s="946"/>
      <c r="KM58" s="946"/>
      <c r="KN58" s="943"/>
      <c r="KO58" s="943"/>
      <c r="KP58" s="943"/>
      <c r="KQ58" s="966"/>
      <c r="KR58" s="70" t="s">
        <v>9</v>
      </c>
      <c r="KS58" s="952"/>
      <c r="KT58" s="964"/>
      <c r="KU58" s="952"/>
      <c r="KV58" s="952"/>
      <c r="KW58" s="952"/>
      <c r="KX58" s="952"/>
      <c r="KY58" s="952"/>
      <c r="KZ58" s="952"/>
      <c r="LA58" s="952"/>
      <c r="LB58" s="952"/>
      <c r="LC58" s="952"/>
      <c r="LD58" s="952"/>
      <c r="LE58" s="952"/>
      <c r="LF58" s="952"/>
      <c r="LG58" s="952"/>
      <c r="LH58" s="952"/>
      <c r="LI58" s="958"/>
      <c r="LJ58" s="59"/>
      <c r="LK58" s="49" t="s">
        <v>9</v>
      </c>
      <c r="LL58" s="938"/>
      <c r="LM58" s="956"/>
      <c r="LN58" s="938"/>
      <c r="LO58" s="938"/>
      <c r="LP58" s="938"/>
      <c r="LQ58" s="938"/>
      <c r="LR58" s="938"/>
      <c r="LS58" s="938"/>
      <c r="LT58" s="938"/>
      <c r="LU58" s="938"/>
      <c r="LV58" s="938"/>
      <c r="LW58" s="938"/>
      <c r="LX58" s="938"/>
      <c r="LY58" s="938"/>
      <c r="LZ58" s="938"/>
      <c r="MA58" s="938"/>
      <c r="MB58" s="956"/>
      <c r="MC58" s="956"/>
      <c r="MD58" s="956"/>
      <c r="ME58" s="956"/>
      <c r="MF58" s="938"/>
      <c r="MG58" s="938"/>
      <c r="MH58" s="956"/>
      <c r="MI58" s="956"/>
      <c r="MJ58" s="956"/>
      <c r="MK58" s="956"/>
      <c r="ML58" s="956"/>
      <c r="MM58" s="956"/>
      <c r="MN58" s="956"/>
      <c r="MO58" s="956"/>
      <c r="MP58" s="956"/>
      <c r="MQ58" s="956"/>
      <c r="MR58" s="956"/>
      <c r="MS58" s="956"/>
      <c r="MT58" s="956"/>
      <c r="MU58" s="956"/>
      <c r="MV58" s="938"/>
      <c r="MW58" s="938"/>
      <c r="MX58" s="956"/>
      <c r="MY58" s="956"/>
      <c r="MZ58" s="956"/>
      <c r="NA58" s="956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176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180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182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190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197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220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64" t="s">
        <v>223</v>
      </c>
      <c r="GB59" s="398"/>
      <c r="GC59" s="397"/>
      <c r="GD59" s="315"/>
      <c r="GE59" s="314"/>
      <c r="GF59" s="464" t="s">
        <v>221</v>
      </c>
      <c r="GG59" s="398"/>
      <c r="GH59" s="397"/>
      <c r="GI59" s="315"/>
      <c r="GJ59" s="314"/>
      <c r="GK59" s="464" t="s">
        <v>141</v>
      </c>
      <c r="GL59" s="398"/>
      <c r="GM59" s="397"/>
      <c r="GN59" s="526"/>
      <c r="GO59" s="527"/>
      <c r="GP59" s="528"/>
      <c r="GQ59" s="534"/>
      <c r="GR59" s="530"/>
      <c r="GS59" s="526"/>
      <c r="GT59" s="527"/>
      <c r="GU59" s="531"/>
      <c r="GV59" s="534"/>
      <c r="GW59" s="530"/>
      <c r="GX59" s="532"/>
      <c r="GY59" s="533"/>
      <c r="GZ59" s="528"/>
      <c r="HA59" s="534"/>
      <c r="HB59" s="530"/>
      <c r="HC59" s="526"/>
      <c r="HD59" s="527"/>
      <c r="HE59" s="531"/>
      <c r="HF59" s="534"/>
      <c r="HG59" s="530"/>
      <c r="HH59" s="532"/>
      <c r="HI59" s="533"/>
      <c r="HJ59" s="528"/>
      <c r="HK59" s="534"/>
      <c r="HL59" s="530"/>
      <c r="HM59" s="532"/>
      <c r="HN59" s="533"/>
      <c r="HO59" s="531"/>
      <c r="HP59" s="534"/>
      <c r="HQ59" s="530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409"/>
      <c r="IQ59" s="94"/>
      <c r="IR59" s="33"/>
      <c r="IS59" s="272"/>
      <c r="IT59" s="269"/>
      <c r="IU59" s="110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46"/>
      <c r="JS59" s="946"/>
      <c r="JT59" s="946"/>
      <c r="JU59" s="946"/>
      <c r="JV59" s="946"/>
      <c r="JW59" s="946"/>
      <c r="JX59" s="946"/>
      <c r="JY59" s="946"/>
      <c r="JZ59" s="946"/>
      <c r="KA59" s="946"/>
      <c r="KB59" s="943"/>
      <c r="KC59" s="943"/>
      <c r="KD59" s="943"/>
      <c r="KE59" s="943"/>
      <c r="KF59" s="943"/>
      <c r="KG59" s="946"/>
      <c r="KH59" s="946"/>
      <c r="KI59" s="946"/>
      <c r="KJ59" s="943"/>
      <c r="KK59" s="949"/>
      <c r="KL59" s="946"/>
      <c r="KM59" s="946"/>
      <c r="KN59" s="943"/>
      <c r="KO59" s="943"/>
      <c r="KP59" s="943"/>
      <c r="KQ59" s="966"/>
      <c r="KR59" s="70"/>
      <c r="KS59" s="952"/>
      <c r="KT59" s="964"/>
      <c r="KU59" s="952"/>
      <c r="KV59" s="952"/>
      <c r="KW59" s="952"/>
      <c r="KX59" s="952"/>
      <c r="KY59" s="952"/>
      <c r="KZ59" s="952"/>
      <c r="LA59" s="952"/>
      <c r="LB59" s="952"/>
      <c r="LC59" s="952"/>
      <c r="LD59" s="952"/>
      <c r="LE59" s="952"/>
      <c r="LF59" s="952"/>
      <c r="LG59" s="952"/>
      <c r="LH59" s="952"/>
      <c r="LI59" s="958"/>
      <c r="LJ59" s="59"/>
      <c r="LK59" s="49"/>
      <c r="LL59" s="938"/>
      <c r="LM59" s="956"/>
      <c r="LN59" s="938"/>
      <c r="LO59" s="938"/>
      <c r="LP59" s="938"/>
      <c r="LQ59" s="938"/>
      <c r="LR59" s="938"/>
      <c r="LS59" s="938"/>
      <c r="LT59" s="938"/>
      <c r="LU59" s="938"/>
      <c r="LV59" s="938"/>
      <c r="LW59" s="938"/>
      <c r="LX59" s="938"/>
      <c r="LY59" s="938"/>
      <c r="LZ59" s="938"/>
      <c r="MA59" s="938"/>
      <c r="MB59" s="956"/>
      <c r="MC59" s="956"/>
      <c r="MD59" s="956"/>
      <c r="ME59" s="956"/>
      <c r="MF59" s="938"/>
      <c r="MG59" s="938"/>
      <c r="MH59" s="956"/>
      <c r="MI59" s="956"/>
      <c r="MJ59" s="956"/>
      <c r="MK59" s="956"/>
      <c r="ML59" s="956"/>
      <c r="MM59" s="956"/>
      <c r="MN59" s="956"/>
      <c r="MO59" s="956"/>
      <c r="MP59" s="956"/>
      <c r="MQ59" s="956"/>
      <c r="MR59" s="956"/>
      <c r="MS59" s="956"/>
      <c r="MT59" s="956"/>
      <c r="MU59" s="956"/>
      <c r="MV59" s="938"/>
      <c r="MW59" s="938"/>
      <c r="MX59" s="956"/>
      <c r="MY59" s="956"/>
      <c r="MZ59" s="956"/>
      <c r="NA59" s="956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184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133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5"/>
      <c r="GB60" s="400"/>
      <c r="GC60" s="401"/>
      <c r="GD60" s="318"/>
      <c r="GE60" s="319"/>
      <c r="GF60" s="465"/>
      <c r="GG60" s="400"/>
      <c r="GH60" s="401"/>
      <c r="GI60" s="318"/>
      <c r="GJ60" s="319"/>
      <c r="GK60" s="465"/>
      <c r="GL60" s="400"/>
      <c r="GM60" s="401"/>
      <c r="GN60" s="535"/>
      <c r="GO60" s="536"/>
      <c r="GP60" s="537"/>
      <c r="GQ60" s="538"/>
      <c r="GR60" s="539"/>
      <c r="GS60" s="535"/>
      <c r="GT60" s="536"/>
      <c r="GU60" s="540"/>
      <c r="GV60" s="538"/>
      <c r="GW60" s="539"/>
      <c r="GX60" s="541"/>
      <c r="GY60" s="542"/>
      <c r="GZ60" s="537"/>
      <c r="HA60" s="538"/>
      <c r="HB60" s="539"/>
      <c r="HC60" s="535"/>
      <c r="HD60" s="536"/>
      <c r="HE60" s="540"/>
      <c r="HF60" s="538"/>
      <c r="HG60" s="539"/>
      <c r="HH60" s="541"/>
      <c r="HI60" s="542"/>
      <c r="HJ60" s="537"/>
      <c r="HK60" s="538"/>
      <c r="HL60" s="539"/>
      <c r="HM60" s="541"/>
      <c r="HN60" s="542"/>
      <c r="HO60" s="540"/>
      <c r="HP60" s="538"/>
      <c r="HQ60" s="539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410"/>
      <c r="IQ60" s="92"/>
      <c r="IR60" s="34"/>
      <c r="IS60" s="273"/>
      <c r="IT60" s="273"/>
      <c r="IU60" s="111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273"/>
      <c r="JI60" s="273"/>
      <c r="JJ60" s="410"/>
      <c r="JK60" s="92"/>
      <c r="JL60" s="34"/>
      <c r="JM60" s="273"/>
      <c r="JN60" s="273"/>
      <c r="JO60" s="410"/>
      <c r="JP60" s="381"/>
      <c r="JQ60" s="25"/>
      <c r="JR60" s="947"/>
      <c r="JS60" s="947"/>
      <c r="JT60" s="947"/>
      <c r="JU60" s="947"/>
      <c r="JV60" s="947"/>
      <c r="JW60" s="947"/>
      <c r="JX60" s="947"/>
      <c r="JY60" s="947"/>
      <c r="JZ60" s="947"/>
      <c r="KA60" s="947"/>
      <c r="KB60" s="944"/>
      <c r="KC60" s="944"/>
      <c r="KD60" s="944"/>
      <c r="KE60" s="944"/>
      <c r="KF60" s="944"/>
      <c r="KG60" s="947"/>
      <c r="KH60" s="947"/>
      <c r="KI60" s="947"/>
      <c r="KJ60" s="944"/>
      <c r="KK60" s="950"/>
      <c r="KL60" s="947"/>
      <c r="KM60" s="947"/>
      <c r="KN60" s="944"/>
      <c r="KO60" s="944"/>
      <c r="KP60" s="944"/>
      <c r="KQ60" s="966"/>
      <c r="KR60" s="71"/>
      <c r="KS60" s="953"/>
      <c r="KT60" s="965"/>
      <c r="KU60" s="953"/>
      <c r="KV60" s="953"/>
      <c r="KW60" s="953"/>
      <c r="KX60" s="953"/>
      <c r="KY60" s="953"/>
      <c r="KZ60" s="953"/>
      <c r="LA60" s="953"/>
      <c r="LB60" s="953"/>
      <c r="LC60" s="953"/>
      <c r="LD60" s="953"/>
      <c r="LE60" s="953"/>
      <c r="LF60" s="953"/>
      <c r="LG60" s="953"/>
      <c r="LH60" s="953"/>
      <c r="LI60" s="959"/>
      <c r="LJ60" s="60"/>
      <c r="LK60" s="50"/>
      <c r="LL60" s="939"/>
      <c r="LM60" s="956"/>
      <c r="LN60" s="939"/>
      <c r="LO60" s="939"/>
      <c r="LP60" s="939"/>
      <c r="LQ60" s="939"/>
      <c r="LR60" s="939"/>
      <c r="LS60" s="939"/>
      <c r="LT60" s="939"/>
      <c r="LU60" s="939"/>
      <c r="LV60" s="939"/>
      <c r="LW60" s="939"/>
      <c r="LX60" s="939"/>
      <c r="LY60" s="939"/>
      <c r="LZ60" s="939"/>
      <c r="MA60" s="939"/>
      <c r="MB60" s="956"/>
      <c r="MC60" s="956"/>
      <c r="MD60" s="956"/>
      <c r="ME60" s="956"/>
      <c r="MF60" s="939"/>
      <c r="MG60" s="939"/>
      <c r="MH60" s="956"/>
      <c r="MI60" s="956"/>
      <c r="MJ60" s="956"/>
      <c r="MK60" s="956"/>
      <c r="ML60" s="956"/>
      <c r="MM60" s="956"/>
      <c r="MN60" s="956"/>
      <c r="MO60" s="956"/>
      <c r="MP60" s="956"/>
      <c r="MQ60" s="956"/>
      <c r="MR60" s="956"/>
      <c r="MS60" s="956"/>
      <c r="MT60" s="956"/>
      <c r="MU60" s="956"/>
      <c r="MV60" s="939"/>
      <c r="MW60" s="939"/>
      <c r="MX60" s="956"/>
      <c r="MY60" s="956"/>
      <c r="MZ60" s="956"/>
      <c r="NA60" s="956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216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63"/>
      <c r="GB61" s="393"/>
      <c r="GC61" s="394"/>
      <c r="GD61" s="312"/>
      <c r="GE61" s="320"/>
      <c r="GF61" s="463"/>
      <c r="GG61" s="393"/>
      <c r="GH61" s="394"/>
      <c r="GI61" s="312"/>
      <c r="GJ61" s="320"/>
      <c r="GK61" s="463" t="s">
        <v>139</v>
      </c>
      <c r="GL61" s="393"/>
      <c r="GM61" s="394"/>
      <c r="GN61" s="518"/>
      <c r="GO61" s="543"/>
      <c r="GP61" s="520"/>
      <c r="GQ61" s="521"/>
      <c r="GR61" s="522"/>
      <c r="GS61" s="518"/>
      <c r="GT61" s="543"/>
      <c r="GU61" s="523"/>
      <c r="GV61" s="521"/>
      <c r="GW61" s="522"/>
      <c r="GX61" s="524"/>
      <c r="GY61" s="544"/>
      <c r="GZ61" s="520"/>
      <c r="HA61" s="521"/>
      <c r="HB61" s="522"/>
      <c r="HC61" s="518"/>
      <c r="HD61" s="543"/>
      <c r="HE61" s="523"/>
      <c r="HF61" s="521"/>
      <c r="HG61" s="522"/>
      <c r="HH61" s="524"/>
      <c r="HI61" s="544"/>
      <c r="HJ61" s="520"/>
      <c r="HK61" s="521"/>
      <c r="HL61" s="522"/>
      <c r="HM61" s="524"/>
      <c r="HN61" s="544"/>
      <c r="HO61" s="523"/>
      <c r="HP61" s="521"/>
      <c r="HQ61" s="522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408"/>
      <c r="IQ61" s="93"/>
      <c r="IR61" s="35"/>
      <c r="IS61" s="270"/>
      <c r="IT61" s="271"/>
      <c r="IU61" s="109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45">
        <f t="shared" ref="JR61" si="365">COUNTIF($A61:$JJ64,"=CSB13")</f>
        <v>1</v>
      </c>
      <c r="JS61" s="945">
        <v>0</v>
      </c>
      <c r="JT61" s="945">
        <f t="shared" ref="JT61" si="366">COUNTIF($A61:$JJ64,"=CSB24")</f>
        <v>1</v>
      </c>
      <c r="JU61" s="945">
        <v>1</v>
      </c>
      <c r="JV61" s="945">
        <v>1</v>
      </c>
      <c r="JW61" s="945">
        <f t="shared" ref="JW61" si="367">COUNTIF($A61:$JJ64,"=CSB4")</f>
        <v>1</v>
      </c>
      <c r="JX61" s="945">
        <v>1</v>
      </c>
      <c r="JY61" s="945">
        <v>1</v>
      </c>
      <c r="JZ61" s="945">
        <f t="shared" ref="JZ61" si="368">COUNTIF($A61:$JJ64,"B1")</f>
        <v>1</v>
      </c>
      <c r="KA61" s="945">
        <v>0</v>
      </c>
      <c r="KB61" s="942">
        <v>1</v>
      </c>
      <c r="KC61" s="942">
        <v>1</v>
      </c>
      <c r="KD61" s="942">
        <v>1</v>
      </c>
      <c r="KE61" s="942">
        <f t="shared" ref="KE61" si="369">COUNTIF($A61:$JJ64,"=14")</f>
        <v>1</v>
      </c>
      <c r="KF61" s="942">
        <f t="shared" ref="KF61" si="370">COUNTIF($A61:$JJ64,"=16")</f>
        <v>2</v>
      </c>
      <c r="KG61" s="945">
        <f t="shared" ref="KG61" si="371">COUNTIF($A61:$JJ64,"=22")</f>
        <v>0</v>
      </c>
      <c r="KH61" s="945">
        <f t="shared" ref="KH61" si="372">COUNTIF($A61:$JJ64,"=23")</f>
        <v>7</v>
      </c>
      <c r="KI61" s="945">
        <v>1</v>
      </c>
      <c r="KJ61" s="942">
        <f t="shared" ref="KJ61" si="373">COUNTIF($A61:$JJ64,"=25")</f>
        <v>1</v>
      </c>
      <c r="KK61" s="948">
        <f t="shared" ref="KK61" si="374">COUNTIF($A61:$JJ64,"=26")</f>
        <v>0</v>
      </c>
      <c r="KL61" s="945">
        <f t="shared" ref="KL61" si="375">COUNTIF($A61:$JJ64,"=31")</f>
        <v>0</v>
      </c>
      <c r="KM61" s="945">
        <f t="shared" ref="KM61" si="376">COUNTIF($A61:$JJ64,"=32")</f>
        <v>1</v>
      </c>
      <c r="KN61" s="942">
        <f t="shared" ref="KN61" si="377">COUNTIF($A61:$JJ64,"=34")</f>
        <v>1</v>
      </c>
      <c r="KO61" s="942">
        <f t="shared" ref="KO61" si="378">COUNTIF($A61:$JJ64,"=35")</f>
        <v>1</v>
      </c>
      <c r="KP61" s="942">
        <f t="shared" ref="KP61" si="379">COUNTIF($A61:$JJ64,"=36")</f>
        <v>1</v>
      </c>
      <c r="KQ61" s="966">
        <f>COUNTIF($A61:$KP64,"=34")</f>
        <v>1</v>
      </c>
      <c r="KR61" s="69"/>
      <c r="KS61" s="951" t="str">
        <f>IF(COUNTIF($A61:$JJ64,"=41")&gt;0,"X"," ")</f>
        <v xml:space="preserve"> </v>
      </c>
      <c r="KT61" s="963" t="str">
        <f>IF(COUNTIF($A61:$JJ64,"=42")&gt;0,"X"," ")</f>
        <v xml:space="preserve"> </v>
      </c>
      <c r="KU61" s="951" t="str">
        <f>IF(COUNTIF($A61:$JJ64,"=40")&gt;0,"X"," ")</f>
        <v xml:space="preserve"> </v>
      </c>
      <c r="KV61" s="951" t="str">
        <f>IF(COUNTIF($A61:$JJ64,"=11")&gt;0,"X"," ")</f>
        <v>X</v>
      </c>
      <c r="KW61" s="951" t="str">
        <f>IF(COUNTIF($A61:$JJ64,"=13")&gt;0,"X"," ")</f>
        <v>X</v>
      </c>
      <c r="KX61" s="951" t="str">
        <f>IF(COUNTIF($A61:$JJ64,"=19")&gt;0,"X"," ")</f>
        <v xml:space="preserve"> </v>
      </c>
      <c r="KY61" s="951" t="str">
        <f>IF(COUNTIF($A61:$JJ64,"=14")&gt;0,"X"," ")</f>
        <v>X</v>
      </c>
      <c r="KZ61" s="951" t="str">
        <f>IF(COUNTIF($A61:$JJ64,"=23")&gt;0,"X"," ")</f>
        <v>X</v>
      </c>
      <c r="LA61" s="951" t="str">
        <f>IF(COUNTIF($A61:$JJ64,"=24")&gt;0,"X"," ")</f>
        <v>X</v>
      </c>
      <c r="LB61" s="951" t="str">
        <f>IF(COUNTIF($A61:$JJ64,"=25")&gt;0,"X"," ")</f>
        <v>X</v>
      </c>
      <c r="LC61" s="951" t="str">
        <f>IF(COUNTIF($A61:$JJ64,"=26")&gt;0,"X"," ")</f>
        <v xml:space="preserve"> </v>
      </c>
      <c r="LD61" s="951" t="str">
        <f>IF(COUNTIF($A61:$JJ64,"=29")&gt;0,"X"," ")</f>
        <v xml:space="preserve"> </v>
      </c>
      <c r="LE61" s="951" t="str">
        <f>IF(COUNTIF($A61:$JJ64,"=30")&gt;0,"X"," ")</f>
        <v xml:space="preserve"> </v>
      </c>
      <c r="LF61" s="951" t="str">
        <f>IF(COUNTIF($A61:$JJ64,"=31")&gt;0,"X"," ")</f>
        <v xml:space="preserve"> </v>
      </c>
      <c r="LG61" s="951" t="str">
        <f>IF(COUNTIF($A61:$JJ64,"=32")&gt;0,"X"," ")</f>
        <v>X</v>
      </c>
      <c r="LH61" s="951" t="str">
        <f>IF(COUNTIF($A61:$JJ64,"=33")&gt;0,"X"," ")</f>
        <v xml:space="preserve"> </v>
      </c>
      <c r="LI61" s="957" t="str">
        <f>IF(COUNTIF($A61:$JJ64,"=34")&gt;0,"X"," ")</f>
        <v>X</v>
      </c>
      <c r="LJ61" s="58"/>
      <c r="LK61" s="48"/>
      <c r="LL61" s="937" t="str">
        <f>IF(COUNTIF($A61:$JJ64,"=H.Prus")&gt;0,"Z"," ")</f>
        <v xml:space="preserve"> </v>
      </c>
      <c r="LM61" s="956" t="str">
        <f t="shared" ref="LM61" si="380">IF(COUNTIF($A61:$JJ64,"=Sz.Zieliński")&gt;0,"Z"," ")</f>
        <v xml:space="preserve"> </v>
      </c>
      <c r="LN61" s="937" t="str">
        <f>IF(COUNTIF($A61:$JJ64,"=M.Marcinkiewicz")&gt;0,"Z"," ")</f>
        <v>Z</v>
      </c>
      <c r="LO61" s="937" t="str">
        <f>IF(COUNTIF($A61:$JJ64,"=K.Cis")&gt;0,"Z"," ")</f>
        <v>Z</v>
      </c>
      <c r="LP61" s="937" t="str">
        <f t="shared" ref="LP61" si="381">IF(COUNTIF($A61:$JJ64,"=D.Lechtańska")&gt;0,"Z"," ")</f>
        <v xml:space="preserve"> </v>
      </c>
      <c r="LQ61" s="937" t="str">
        <f>IF(COUNTIF($A61:$JJ64,"=K.Choroszko")&gt;0,"Z"," ")</f>
        <v>Z</v>
      </c>
      <c r="LR61" s="937" t="str">
        <f>IF(COUNTIF($A61:$JJ64,"=Z.Niewiadomski")&gt;0,"Z"," ")</f>
        <v xml:space="preserve"> </v>
      </c>
      <c r="LS61" s="937" t="str">
        <f>IF(COUNTIF($A61:$JJ64,"=Z.Niewiadomski")&gt;0,"Z"," ")</f>
        <v xml:space="preserve"> </v>
      </c>
      <c r="LT61" s="937" t="str">
        <f>IF(COUNTIF($A61:$JJ64,"=Z.Niewiadomski")&gt;0,"Z"," ")</f>
        <v xml:space="preserve"> </v>
      </c>
      <c r="LU61" s="937" t="str">
        <f>IF(COUNTIF($A61:$JJ64,"=Z.Niewiadomski")&gt;0,"Z"," ")</f>
        <v xml:space="preserve"> </v>
      </c>
      <c r="LV61" s="937" t="str">
        <f>IF(COUNTIF($A61:$JJ64,"=Z.Niewiadomski")&gt;0,"Z"," ")</f>
        <v xml:space="preserve"> </v>
      </c>
      <c r="LW61" s="937" t="str">
        <f>IF(COUNTIF($A61:$JJ64,"=A.Miściur-Kaszyńska")&gt;0,"Z"," ")</f>
        <v xml:space="preserve"> </v>
      </c>
      <c r="LX61" s="937" t="str">
        <f t="shared" ref="LX61" si="382">IF(COUNTIF($A61:$JJ64,"=K.Janowicz")&gt;0,"Z"," ")</f>
        <v xml:space="preserve"> </v>
      </c>
      <c r="LY61" s="937" t="str">
        <f>IF(COUNTIF($A61:$JJ64,"=K.Kiejdo")&gt;0,"Z"," ")</f>
        <v>Z</v>
      </c>
      <c r="LZ61" s="937" t="str">
        <f>IF(COUNTIF($A61:$JJ64,"=M.Kieżun")&gt;0,"Z"," ")</f>
        <v>Z</v>
      </c>
      <c r="MA61" s="937" t="str">
        <f>IF(COUNTIF($A61:$JJ64,"=I.Kasprzyk")&gt;0,"Z"," ")</f>
        <v xml:space="preserve"> </v>
      </c>
      <c r="MB61" s="956" t="str">
        <f>IF(COUNTIF($A61:$JJ64,"=M.Choroszko")&gt;0,"Z"," ")</f>
        <v>Z</v>
      </c>
      <c r="MC61" s="956" t="str">
        <f>IF(COUNTIF($A61:$JJ64,"=M.Grzyb")&gt;0,"Z"," ")</f>
        <v>Z</v>
      </c>
      <c r="MD61" s="956" t="str">
        <f>IF(COUNTIF($A61:$JJ64,"=A.Muż")&gt;0,"Z"," ")</f>
        <v xml:space="preserve"> </v>
      </c>
      <c r="ME61" s="956" t="str">
        <f>IF(COUNTIF($A61:$JJ64,"=E.Kicka")&gt;0,"Z"," ")</f>
        <v xml:space="preserve"> </v>
      </c>
      <c r="MF61" s="937" t="str">
        <f t="shared" ref="MF61" si="383">IF(COUNTIF($A61:$JJ64,"=P.Lisatowicz")&gt;0,"Z"," ")</f>
        <v xml:space="preserve"> </v>
      </c>
      <c r="MG61" s="937" t="str">
        <f>IF(COUNTIF($A61:$JJ64,"=M.Szonert")&gt;0,"Z"," ")</f>
        <v>Z</v>
      </c>
      <c r="MH61" s="956" t="str">
        <f>IF(COUNTIF($A61:$JJ64,"=E.Ciarciński")&gt;0,"Z"," ")</f>
        <v xml:space="preserve"> </v>
      </c>
      <c r="MI61" s="956" t="str">
        <f>IF(COUNTIF($A61:$JJ64,"=M.Czajka")&gt;0,"Z"," ")</f>
        <v xml:space="preserve"> </v>
      </c>
      <c r="MJ61" s="956" t="str">
        <f t="shared" ref="MJ61" si="384">IF(COUNTIF($A61:$JJ64,"=W.Kopacki")&gt;0,"Z"," ")</f>
        <v xml:space="preserve"> </v>
      </c>
      <c r="MK61" s="956" t="str">
        <f>IF(COUNTIF($A61:$JJ64,"=A.Naszlin")&gt;0,"Z"," ")</f>
        <v xml:space="preserve"> </v>
      </c>
      <c r="ML61" s="956" t="str">
        <f>IF(COUNTIF($A61:$JJ64,"=A.Tychek")&gt;0,"Z"," ")</f>
        <v xml:space="preserve"> </v>
      </c>
      <c r="MM61" s="956" t="str">
        <f>IF(COUNTIF($A61:$JJ64,"=R.Sokulski")&gt;0,"Z"," ")</f>
        <v>Z</v>
      </c>
      <c r="MN61" s="956" t="str">
        <f>IF(COUNTIF($A61:$JJ64,"=S.Piotrowska")&gt;0,"Z"," ")</f>
        <v>Z</v>
      </c>
      <c r="MO61" s="956" t="str">
        <f>IF(COUNTIF($A61:$JJ64,"=J.Gregorczuk")&gt;0,"Z"," ")</f>
        <v>Z</v>
      </c>
      <c r="MP61" s="956" t="str">
        <f t="shared" ref="MP61" si="385">IF(COUNTIF($A61:$JJ64,"=A.Wyrwicka")&gt;0,"Z"," ")</f>
        <v>Z</v>
      </c>
      <c r="MQ61" s="956" t="str">
        <f t="shared" ref="MQ61" si="386">IF(COUNTIF($A61:$JJ64,"=K.Kopacki")&gt;0,"Z"," ")</f>
        <v xml:space="preserve"> </v>
      </c>
      <c r="MR61" s="956" t="str">
        <f>IF(COUNTIF($A61:$JJ64,"=R.Przęczek")&gt;0,"Z"," ")</f>
        <v xml:space="preserve"> </v>
      </c>
      <c r="MS61" s="956" t="str">
        <f>IF(COUNTIF($A61:$JJ64,"=D.Ławecka-Bednarska")&gt;0,"Z"," ")</f>
        <v xml:space="preserve"> </v>
      </c>
      <c r="MT61" s="956" t="str">
        <f t="shared" ref="MT61" si="387">IF(COUNTIF($A61:$JJ64,"=A.Sadolewski")&gt;0,"Z"," ")</f>
        <v xml:space="preserve"> </v>
      </c>
      <c r="MU61" s="956" t="str">
        <f>IF(COUNTIF($A61:$JJ64,"=M.Lipiński")&gt;0,"Z"," ")</f>
        <v>Z</v>
      </c>
      <c r="MV61" s="937" t="str">
        <f t="shared" ref="MV61" si="388">IF(COUNTIF($A61:$JJ64,"=E.Leśnikowska")&gt;0,"Z"," ")</f>
        <v xml:space="preserve"> </v>
      </c>
      <c r="MW61" s="937" t="str">
        <f>IF(COUNTIF($A61:$JJ64,"=N.Liakh")&gt;0,"Z"," ")</f>
        <v xml:space="preserve"> </v>
      </c>
      <c r="MX61" s="956" t="str">
        <f>IF(COUNTIF($A61:$JJ64,"=J.Lubkiewicz")&gt;0,"Z"," ")</f>
        <v xml:space="preserve"> </v>
      </c>
      <c r="MY61" s="956" t="str">
        <f t="shared" ref="MY61" si="389">IF(COUNTIF($A61:$JJ64,"=K.Kaczmarczyk")&gt;0,"Z"," ")</f>
        <v>Z</v>
      </c>
      <c r="MZ61" s="956" t="str">
        <f>IF(COUNTIF($A61:$JJ64,"=H.Libuda")&gt;0,"Z"," ")</f>
        <v xml:space="preserve"> </v>
      </c>
      <c r="NA61" s="956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166</v>
      </c>
      <c r="I62" s="282" t="s">
        <v>168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174</v>
      </c>
      <c r="X62" s="282" t="s">
        <v>42</v>
      </c>
      <c r="Y62" s="110" t="s">
        <v>173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179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181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183</v>
      </c>
      <c r="CA62" s="260" t="s">
        <v>29</v>
      </c>
      <c r="CB62" s="234" t="s">
        <v>194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134</v>
      </c>
      <c r="CQ62" s="110" t="s">
        <v>301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193</v>
      </c>
      <c r="EJ62" s="252" t="s">
        <v>303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218</v>
      </c>
      <c r="EX62" s="396" t="s">
        <v>198</v>
      </c>
      <c r="EY62" s="397" t="s">
        <v>228</v>
      </c>
      <c r="EZ62" s="315" t="s">
        <v>11</v>
      </c>
      <c r="FA62" s="321" t="s">
        <v>12</v>
      </c>
      <c r="FB62" s="395" t="s">
        <v>177</v>
      </c>
      <c r="FC62" s="396" t="s">
        <v>33</v>
      </c>
      <c r="FD62" s="397" t="s">
        <v>300</v>
      </c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194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178</v>
      </c>
      <c r="FR62" s="396" t="s">
        <v>145</v>
      </c>
      <c r="FS62" s="397">
        <v>16</v>
      </c>
      <c r="FT62" s="315" t="s">
        <v>11</v>
      </c>
      <c r="FU62" s="321" t="s">
        <v>12</v>
      </c>
      <c r="FV62" s="395" t="s">
        <v>178</v>
      </c>
      <c r="FW62" s="396" t="s">
        <v>145</v>
      </c>
      <c r="FX62" s="397">
        <v>16</v>
      </c>
      <c r="FY62" s="315" t="s">
        <v>11</v>
      </c>
      <c r="FZ62" s="321" t="s">
        <v>12</v>
      </c>
      <c r="GA62" s="464" t="s">
        <v>94</v>
      </c>
      <c r="GB62" s="466" t="s">
        <v>138</v>
      </c>
      <c r="GC62" s="581" t="s">
        <v>227</v>
      </c>
      <c r="GD62" s="315" t="s">
        <v>11</v>
      </c>
      <c r="GE62" s="321" t="s">
        <v>12</v>
      </c>
      <c r="GF62" s="464" t="s">
        <v>94</v>
      </c>
      <c r="GG62" s="396" t="s">
        <v>222</v>
      </c>
      <c r="GH62" s="397">
        <v>35</v>
      </c>
      <c r="GI62" s="315" t="s">
        <v>11</v>
      </c>
      <c r="GJ62" s="321" t="s">
        <v>12</v>
      </c>
      <c r="GK62" s="464" t="s">
        <v>142</v>
      </c>
      <c r="GL62" s="396" t="s">
        <v>98</v>
      </c>
      <c r="GM62" s="581" t="s">
        <v>226</v>
      </c>
      <c r="GN62" s="526" t="s">
        <v>11</v>
      </c>
      <c r="GO62" s="545" t="s">
        <v>12</v>
      </c>
      <c r="GP62" s="528" t="s">
        <v>143</v>
      </c>
      <c r="GQ62" s="529" t="s">
        <v>77</v>
      </c>
      <c r="GR62" s="530">
        <v>23</v>
      </c>
      <c r="GS62" s="526" t="s">
        <v>11</v>
      </c>
      <c r="GT62" s="545" t="s">
        <v>12</v>
      </c>
      <c r="GU62" s="531" t="s">
        <v>143</v>
      </c>
      <c r="GV62" s="529" t="s">
        <v>77</v>
      </c>
      <c r="GW62" s="530">
        <v>23</v>
      </c>
      <c r="GX62" s="532" t="s">
        <v>11</v>
      </c>
      <c r="GY62" s="546" t="s">
        <v>12</v>
      </c>
      <c r="GZ62" s="528" t="s">
        <v>143</v>
      </c>
      <c r="HA62" s="529" t="s">
        <v>77</v>
      </c>
      <c r="HB62" s="530">
        <v>23</v>
      </c>
      <c r="HC62" s="526" t="s">
        <v>11</v>
      </c>
      <c r="HD62" s="545" t="s">
        <v>12</v>
      </c>
      <c r="HE62" s="531" t="s">
        <v>143</v>
      </c>
      <c r="HF62" s="529" t="s">
        <v>77</v>
      </c>
      <c r="HG62" s="530">
        <v>23</v>
      </c>
      <c r="HH62" s="532" t="s">
        <v>11</v>
      </c>
      <c r="HI62" s="546" t="s">
        <v>12</v>
      </c>
      <c r="HJ62" s="528" t="s">
        <v>143</v>
      </c>
      <c r="HK62" s="529" t="s">
        <v>77</v>
      </c>
      <c r="HL62" s="530">
        <v>23</v>
      </c>
      <c r="HM62" s="532" t="s">
        <v>11</v>
      </c>
      <c r="HN62" s="546" t="s">
        <v>12</v>
      </c>
      <c r="HO62" s="531" t="s">
        <v>143</v>
      </c>
      <c r="HP62" s="529" t="s">
        <v>77</v>
      </c>
      <c r="HQ62" s="530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143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232</v>
      </c>
      <c r="IO62" s="269" t="s">
        <v>38</v>
      </c>
      <c r="IP62" s="409">
        <v>34</v>
      </c>
      <c r="IQ62" s="94" t="s">
        <v>11</v>
      </c>
      <c r="IR62" s="36" t="s">
        <v>12</v>
      </c>
      <c r="IS62" s="272" t="s">
        <v>99</v>
      </c>
      <c r="IT62" s="269" t="s">
        <v>49</v>
      </c>
      <c r="IU62" s="110">
        <v>24</v>
      </c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144</v>
      </c>
      <c r="JD62" s="269" t="s">
        <v>25</v>
      </c>
      <c r="JE62" s="110">
        <v>32</v>
      </c>
      <c r="JF62" s="94" t="s">
        <v>11</v>
      </c>
      <c r="JG62" s="36" t="s">
        <v>12</v>
      </c>
      <c r="JH62" s="272" t="s">
        <v>230</v>
      </c>
      <c r="JI62" s="269" t="s">
        <v>231</v>
      </c>
      <c r="JJ62" s="409">
        <v>36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46"/>
      <c r="JS62" s="946"/>
      <c r="JT62" s="946"/>
      <c r="JU62" s="946"/>
      <c r="JV62" s="946"/>
      <c r="JW62" s="946"/>
      <c r="JX62" s="946"/>
      <c r="JY62" s="946"/>
      <c r="JZ62" s="946"/>
      <c r="KA62" s="946"/>
      <c r="KB62" s="943"/>
      <c r="KC62" s="943"/>
      <c r="KD62" s="943"/>
      <c r="KE62" s="943"/>
      <c r="KF62" s="943"/>
      <c r="KG62" s="946"/>
      <c r="KH62" s="946"/>
      <c r="KI62" s="946"/>
      <c r="KJ62" s="943"/>
      <c r="KK62" s="949"/>
      <c r="KL62" s="946"/>
      <c r="KM62" s="946"/>
      <c r="KN62" s="943"/>
      <c r="KO62" s="943"/>
      <c r="KP62" s="943"/>
      <c r="KQ62" s="966"/>
      <c r="KR62" s="70" t="s">
        <v>11</v>
      </c>
      <c r="KS62" s="952"/>
      <c r="KT62" s="964"/>
      <c r="KU62" s="952"/>
      <c r="KV62" s="952"/>
      <c r="KW62" s="952"/>
      <c r="KX62" s="952"/>
      <c r="KY62" s="952"/>
      <c r="KZ62" s="952"/>
      <c r="LA62" s="952"/>
      <c r="LB62" s="952"/>
      <c r="LC62" s="952"/>
      <c r="LD62" s="952"/>
      <c r="LE62" s="952"/>
      <c r="LF62" s="952"/>
      <c r="LG62" s="952"/>
      <c r="LH62" s="952"/>
      <c r="LI62" s="958"/>
      <c r="LJ62" s="59"/>
      <c r="LK62" s="49" t="s">
        <v>11</v>
      </c>
      <c r="LL62" s="938"/>
      <c r="LM62" s="956"/>
      <c r="LN62" s="938"/>
      <c r="LO62" s="938"/>
      <c r="LP62" s="938"/>
      <c r="LQ62" s="938"/>
      <c r="LR62" s="938"/>
      <c r="LS62" s="938"/>
      <c r="LT62" s="938"/>
      <c r="LU62" s="938"/>
      <c r="LV62" s="938"/>
      <c r="LW62" s="938"/>
      <c r="LX62" s="938"/>
      <c r="LY62" s="938"/>
      <c r="LZ62" s="938"/>
      <c r="MA62" s="938"/>
      <c r="MB62" s="956"/>
      <c r="MC62" s="956"/>
      <c r="MD62" s="956"/>
      <c r="ME62" s="956"/>
      <c r="MF62" s="938"/>
      <c r="MG62" s="938"/>
      <c r="MH62" s="956"/>
      <c r="MI62" s="956"/>
      <c r="MJ62" s="956"/>
      <c r="MK62" s="956"/>
      <c r="ML62" s="956"/>
      <c r="MM62" s="956"/>
      <c r="MN62" s="956"/>
      <c r="MO62" s="956"/>
      <c r="MP62" s="956"/>
      <c r="MQ62" s="956"/>
      <c r="MR62" s="956"/>
      <c r="MS62" s="956"/>
      <c r="MT62" s="956"/>
      <c r="MU62" s="956"/>
      <c r="MV62" s="938"/>
      <c r="MW62" s="938"/>
      <c r="MX62" s="956"/>
      <c r="MY62" s="956"/>
      <c r="MZ62" s="956"/>
      <c r="NA62" s="956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167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180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182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190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217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220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64" t="s">
        <v>223</v>
      </c>
      <c r="GB63" s="398"/>
      <c r="GC63" s="397"/>
      <c r="GD63" s="315"/>
      <c r="GE63" s="314"/>
      <c r="GF63" s="464" t="s">
        <v>221</v>
      </c>
      <c r="GG63" s="398"/>
      <c r="GH63" s="397"/>
      <c r="GI63" s="315"/>
      <c r="GJ63" s="314"/>
      <c r="GK63" s="464" t="s">
        <v>141</v>
      </c>
      <c r="GL63" s="398"/>
      <c r="GM63" s="397"/>
      <c r="GN63" s="526"/>
      <c r="GO63" s="527"/>
      <c r="GP63" s="528"/>
      <c r="GQ63" s="534"/>
      <c r="GR63" s="530"/>
      <c r="GS63" s="526"/>
      <c r="GT63" s="527"/>
      <c r="GU63" s="531"/>
      <c r="GV63" s="534"/>
      <c r="GW63" s="530"/>
      <c r="GX63" s="532"/>
      <c r="GY63" s="533"/>
      <c r="GZ63" s="528"/>
      <c r="HA63" s="534"/>
      <c r="HB63" s="530"/>
      <c r="HC63" s="526"/>
      <c r="HD63" s="527"/>
      <c r="HE63" s="531"/>
      <c r="HF63" s="534"/>
      <c r="HG63" s="530"/>
      <c r="HH63" s="532"/>
      <c r="HI63" s="533"/>
      <c r="HJ63" s="528"/>
      <c r="HK63" s="534"/>
      <c r="HL63" s="530"/>
      <c r="HM63" s="532"/>
      <c r="HN63" s="533"/>
      <c r="HO63" s="531"/>
      <c r="HP63" s="534"/>
      <c r="HQ63" s="530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409"/>
      <c r="IQ63" s="94"/>
      <c r="IR63" s="33"/>
      <c r="IS63" s="272"/>
      <c r="IT63" s="269"/>
      <c r="IU63" s="110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46"/>
      <c r="JS63" s="946"/>
      <c r="JT63" s="946"/>
      <c r="JU63" s="946"/>
      <c r="JV63" s="946"/>
      <c r="JW63" s="946"/>
      <c r="JX63" s="946"/>
      <c r="JY63" s="946"/>
      <c r="JZ63" s="946"/>
      <c r="KA63" s="946"/>
      <c r="KB63" s="943"/>
      <c r="KC63" s="943"/>
      <c r="KD63" s="943"/>
      <c r="KE63" s="943"/>
      <c r="KF63" s="943"/>
      <c r="KG63" s="946"/>
      <c r="KH63" s="946"/>
      <c r="KI63" s="946"/>
      <c r="KJ63" s="943"/>
      <c r="KK63" s="949"/>
      <c r="KL63" s="946"/>
      <c r="KM63" s="946"/>
      <c r="KN63" s="943"/>
      <c r="KO63" s="943"/>
      <c r="KP63" s="943"/>
      <c r="KQ63" s="966"/>
      <c r="KR63" s="70"/>
      <c r="KS63" s="952"/>
      <c r="KT63" s="964"/>
      <c r="KU63" s="952"/>
      <c r="KV63" s="952"/>
      <c r="KW63" s="952"/>
      <c r="KX63" s="952"/>
      <c r="KY63" s="952"/>
      <c r="KZ63" s="952"/>
      <c r="LA63" s="952"/>
      <c r="LB63" s="952"/>
      <c r="LC63" s="952"/>
      <c r="LD63" s="952"/>
      <c r="LE63" s="952"/>
      <c r="LF63" s="952"/>
      <c r="LG63" s="952"/>
      <c r="LH63" s="952"/>
      <c r="LI63" s="958"/>
      <c r="LJ63" s="59"/>
      <c r="LK63" s="49"/>
      <c r="LL63" s="938"/>
      <c r="LM63" s="956"/>
      <c r="LN63" s="938"/>
      <c r="LO63" s="938"/>
      <c r="LP63" s="938"/>
      <c r="LQ63" s="938"/>
      <c r="LR63" s="938"/>
      <c r="LS63" s="938"/>
      <c r="LT63" s="938"/>
      <c r="LU63" s="938"/>
      <c r="LV63" s="938"/>
      <c r="LW63" s="938"/>
      <c r="LX63" s="938"/>
      <c r="LY63" s="938"/>
      <c r="LZ63" s="938"/>
      <c r="MA63" s="938"/>
      <c r="MB63" s="956"/>
      <c r="MC63" s="956"/>
      <c r="MD63" s="956"/>
      <c r="ME63" s="956"/>
      <c r="MF63" s="938"/>
      <c r="MG63" s="938"/>
      <c r="MH63" s="956"/>
      <c r="MI63" s="956"/>
      <c r="MJ63" s="956"/>
      <c r="MK63" s="956"/>
      <c r="ML63" s="956"/>
      <c r="MM63" s="956"/>
      <c r="MN63" s="956"/>
      <c r="MO63" s="956"/>
      <c r="MP63" s="956"/>
      <c r="MQ63" s="956"/>
      <c r="MR63" s="956"/>
      <c r="MS63" s="956"/>
      <c r="MT63" s="956"/>
      <c r="MU63" s="956"/>
      <c r="MV63" s="938"/>
      <c r="MW63" s="938"/>
      <c r="MX63" s="956"/>
      <c r="MY63" s="956"/>
      <c r="MZ63" s="956"/>
      <c r="NA63" s="956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184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133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219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5"/>
      <c r="GB64" s="400"/>
      <c r="GC64" s="401"/>
      <c r="GD64" s="318"/>
      <c r="GE64" s="319"/>
      <c r="GF64" s="465"/>
      <c r="GG64" s="400"/>
      <c r="GH64" s="401"/>
      <c r="GI64" s="318"/>
      <c r="GJ64" s="319"/>
      <c r="GK64" s="465"/>
      <c r="GL64" s="400"/>
      <c r="GM64" s="401"/>
      <c r="GN64" s="535"/>
      <c r="GO64" s="536"/>
      <c r="GP64" s="537"/>
      <c r="GQ64" s="538"/>
      <c r="GR64" s="539"/>
      <c r="GS64" s="535"/>
      <c r="GT64" s="536"/>
      <c r="GU64" s="540"/>
      <c r="GV64" s="538"/>
      <c r="GW64" s="539"/>
      <c r="GX64" s="541"/>
      <c r="GY64" s="542"/>
      <c r="GZ64" s="537"/>
      <c r="HA64" s="538"/>
      <c r="HB64" s="539"/>
      <c r="HC64" s="535"/>
      <c r="HD64" s="536"/>
      <c r="HE64" s="540"/>
      <c r="HF64" s="538"/>
      <c r="HG64" s="539"/>
      <c r="HH64" s="541"/>
      <c r="HI64" s="542"/>
      <c r="HJ64" s="537"/>
      <c r="HK64" s="538"/>
      <c r="HL64" s="539"/>
      <c r="HM64" s="541"/>
      <c r="HN64" s="542"/>
      <c r="HO64" s="540"/>
      <c r="HP64" s="538"/>
      <c r="HQ64" s="539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410"/>
      <c r="IQ64" s="92"/>
      <c r="IR64" s="34"/>
      <c r="IS64" s="273"/>
      <c r="IT64" s="273"/>
      <c r="IU64" s="111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273"/>
      <c r="JI64" s="273"/>
      <c r="JJ64" s="410"/>
      <c r="JK64" s="92"/>
      <c r="JL64" s="34"/>
      <c r="JM64" s="273"/>
      <c r="JN64" s="273"/>
      <c r="JO64" s="111"/>
      <c r="JP64" s="381"/>
      <c r="JQ64" s="25"/>
      <c r="JR64" s="947"/>
      <c r="JS64" s="947"/>
      <c r="JT64" s="947"/>
      <c r="JU64" s="947"/>
      <c r="JV64" s="947"/>
      <c r="JW64" s="947"/>
      <c r="JX64" s="947"/>
      <c r="JY64" s="947"/>
      <c r="JZ64" s="947"/>
      <c r="KA64" s="947"/>
      <c r="KB64" s="944"/>
      <c r="KC64" s="944"/>
      <c r="KD64" s="944"/>
      <c r="KE64" s="944"/>
      <c r="KF64" s="944"/>
      <c r="KG64" s="947"/>
      <c r="KH64" s="947"/>
      <c r="KI64" s="947"/>
      <c r="KJ64" s="944"/>
      <c r="KK64" s="950"/>
      <c r="KL64" s="947"/>
      <c r="KM64" s="947"/>
      <c r="KN64" s="944"/>
      <c r="KO64" s="944"/>
      <c r="KP64" s="944"/>
      <c r="KQ64" s="966"/>
      <c r="KR64" s="71"/>
      <c r="KS64" s="953"/>
      <c r="KT64" s="965"/>
      <c r="KU64" s="953"/>
      <c r="KV64" s="953"/>
      <c r="KW64" s="953"/>
      <c r="KX64" s="953"/>
      <c r="KY64" s="953"/>
      <c r="KZ64" s="953"/>
      <c r="LA64" s="953"/>
      <c r="LB64" s="953"/>
      <c r="LC64" s="953"/>
      <c r="LD64" s="953"/>
      <c r="LE64" s="953"/>
      <c r="LF64" s="953"/>
      <c r="LG64" s="953"/>
      <c r="LH64" s="953"/>
      <c r="LI64" s="959"/>
      <c r="LJ64" s="60"/>
      <c r="LK64" s="50"/>
      <c r="LL64" s="939"/>
      <c r="LM64" s="956"/>
      <c r="LN64" s="939"/>
      <c r="LO64" s="939"/>
      <c r="LP64" s="939"/>
      <c r="LQ64" s="939"/>
      <c r="LR64" s="939"/>
      <c r="LS64" s="939"/>
      <c r="LT64" s="939"/>
      <c r="LU64" s="939"/>
      <c r="LV64" s="939"/>
      <c r="LW64" s="939"/>
      <c r="LX64" s="939"/>
      <c r="LY64" s="939"/>
      <c r="LZ64" s="939"/>
      <c r="MA64" s="939"/>
      <c r="MB64" s="956"/>
      <c r="MC64" s="956"/>
      <c r="MD64" s="956"/>
      <c r="ME64" s="956"/>
      <c r="MF64" s="939"/>
      <c r="MG64" s="939"/>
      <c r="MH64" s="956"/>
      <c r="MI64" s="956"/>
      <c r="MJ64" s="956"/>
      <c r="MK64" s="956"/>
      <c r="ML64" s="956"/>
      <c r="MM64" s="956"/>
      <c r="MN64" s="956"/>
      <c r="MO64" s="956"/>
      <c r="MP64" s="956"/>
      <c r="MQ64" s="956"/>
      <c r="MR64" s="956"/>
      <c r="MS64" s="956"/>
      <c r="MT64" s="956"/>
      <c r="MU64" s="956"/>
      <c r="MV64" s="939"/>
      <c r="MW64" s="939"/>
      <c r="MX64" s="956"/>
      <c r="MY64" s="956"/>
      <c r="MZ64" s="956"/>
      <c r="NA64" s="956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216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63"/>
      <c r="GB65" s="393"/>
      <c r="GC65" s="394"/>
      <c r="GD65" s="312"/>
      <c r="GE65" s="320"/>
      <c r="GF65" s="463"/>
      <c r="GG65" s="393"/>
      <c r="GH65" s="394"/>
      <c r="GI65" s="312"/>
      <c r="GJ65" s="320"/>
      <c r="GK65" s="463" t="s">
        <v>139</v>
      </c>
      <c r="GL65" s="393"/>
      <c r="GM65" s="394"/>
      <c r="GN65" s="518"/>
      <c r="GO65" s="543"/>
      <c r="GP65" s="520"/>
      <c r="GQ65" s="521"/>
      <c r="GR65" s="522"/>
      <c r="GS65" s="518"/>
      <c r="GT65" s="543"/>
      <c r="GU65" s="523"/>
      <c r="GV65" s="521"/>
      <c r="GW65" s="522"/>
      <c r="GX65" s="524"/>
      <c r="GY65" s="544"/>
      <c r="GZ65" s="520"/>
      <c r="HA65" s="521"/>
      <c r="HB65" s="522"/>
      <c r="HC65" s="518"/>
      <c r="HD65" s="543"/>
      <c r="HE65" s="523"/>
      <c r="HF65" s="521"/>
      <c r="HG65" s="522"/>
      <c r="HH65" s="524"/>
      <c r="HI65" s="544"/>
      <c r="HJ65" s="520"/>
      <c r="HK65" s="521"/>
      <c r="HL65" s="522"/>
      <c r="HM65" s="524"/>
      <c r="HN65" s="544"/>
      <c r="HO65" s="523"/>
      <c r="HP65" s="521"/>
      <c r="HQ65" s="522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109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109"/>
      <c r="JK65" s="93"/>
      <c r="JL65" s="35"/>
      <c r="JM65" s="270"/>
      <c r="JN65" s="271"/>
      <c r="JO65" s="109"/>
      <c r="JP65" s="381"/>
      <c r="JQ65" s="23"/>
      <c r="JR65" s="945">
        <f t="shared" ref="JR65" si="390">COUNTIF($A65:$JJ68,"=CSB13")</f>
        <v>1</v>
      </c>
      <c r="JS65" s="945">
        <v>0</v>
      </c>
      <c r="JT65" s="945">
        <f t="shared" ref="JT65" si="391">COUNTIF($A65:$JJ68,"=CSB24")</f>
        <v>1</v>
      </c>
      <c r="JU65" s="945">
        <v>1</v>
      </c>
      <c r="JV65" s="945">
        <v>1</v>
      </c>
      <c r="JW65" s="945">
        <f t="shared" ref="JW65" si="392">COUNTIF($A65:$JJ68,"=CSB4")</f>
        <v>1</v>
      </c>
      <c r="JX65" s="945">
        <v>1</v>
      </c>
      <c r="JY65" s="945">
        <v>1</v>
      </c>
      <c r="JZ65" s="945">
        <f t="shared" ref="JZ65" si="393">COUNTIF($A65:$JJ68,"B1")</f>
        <v>1</v>
      </c>
      <c r="KA65" s="945">
        <v>0</v>
      </c>
      <c r="KB65" s="942">
        <v>1</v>
      </c>
      <c r="KC65" s="942">
        <v>1</v>
      </c>
      <c r="KD65" s="942">
        <v>1</v>
      </c>
      <c r="KE65" s="942">
        <f t="shared" ref="KE65" si="394">COUNTIF($A65:$JJ68,"=14")</f>
        <v>1</v>
      </c>
      <c r="KF65" s="942">
        <f t="shared" ref="KF65" si="395">COUNTIF($A65:$JJ68,"=16")</f>
        <v>2</v>
      </c>
      <c r="KG65" s="945">
        <f t="shared" ref="KG65" si="396">COUNTIF($A65:$JJ68,"=22")</f>
        <v>0</v>
      </c>
      <c r="KH65" s="945">
        <f t="shared" ref="KH65" si="397">COUNTIF($A65:$JJ68,"=23")</f>
        <v>1</v>
      </c>
      <c r="KI65" s="945">
        <v>1</v>
      </c>
      <c r="KJ65" s="942">
        <f t="shared" ref="KJ65" si="398">COUNTIF($A65:$JJ68,"=25")</f>
        <v>1</v>
      </c>
      <c r="KK65" s="948">
        <f t="shared" ref="KK65" si="399">COUNTIF($A65:$JJ68,"=26")</f>
        <v>0</v>
      </c>
      <c r="KL65" s="945">
        <f t="shared" ref="KL65" si="400">COUNTIF($A65:$JJ68,"=31")</f>
        <v>0</v>
      </c>
      <c r="KM65" s="945">
        <f t="shared" ref="KM65" si="401">COUNTIF($A65:$JJ68,"=32")</f>
        <v>7</v>
      </c>
      <c r="KN65" s="942">
        <f t="shared" ref="KN65" si="402">COUNTIF($A65:$JJ68,"=34")</f>
        <v>1</v>
      </c>
      <c r="KO65" s="942">
        <f t="shared" ref="KO65" si="403">COUNTIF($A65:$JJ68,"=35")</f>
        <v>1</v>
      </c>
      <c r="KP65" s="942">
        <f t="shared" ref="KP65" si="404">COUNTIF($A65:$JJ68,"=36")</f>
        <v>1</v>
      </c>
      <c r="KQ65" s="966">
        <f>COUNTIF($A65:$KP68,"=34")</f>
        <v>1</v>
      </c>
      <c r="KR65" s="69"/>
      <c r="KS65" s="951" t="str">
        <f>IF(COUNTIF($A65:$JJ68,"=41")&gt;0,"X"," ")</f>
        <v xml:space="preserve"> </v>
      </c>
      <c r="KT65" s="963" t="str">
        <f>IF(COUNTIF($A65:$JJ68,"=42")&gt;0,"X"," ")</f>
        <v xml:space="preserve"> </v>
      </c>
      <c r="KU65" s="951" t="str">
        <f>IF(COUNTIF($A65:$JJ68,"=40")&gt;0,"X"," ")</f>
        <v xml:space="preserve"> </v>
      </c>
      <c r="KV65" s="951" t="str">
        <f>IF(COUNTIF($A65:$JJ68,"=11")&gt;0,"X"," ")</f>
        <v>X</v>
      </c>
      <c r="KW65" s="951" t="str">
        <f>IF(COUNTIF($A65:$JJ68,"=13")&gt;0,"X"," ")</f>
        <v>X</v>
      </c>
      <c r="KX65" s="951" t="str">
        <f>IF(COUNTIF($A65:$JJ68,"=19")&gt;0,"X"," ")</f>
        <v xml:space="preserve"> </v>
      </c>
      <c r="KY65" s="951" t="str">
        <f>IF(COUNTIF($A65:$JJ68,"=14")&gt;0,"X"," ")</f>
        <v>X</v>
      </c>
      <c r="KZ65" s="951" t="str">
        <f>IF(COUNTIF($A65:$JJ68,"=23")&gt;0,"X"," ")</f>
        <v>X</v>
      </c>
      <c r="LA65" s="951" t="str">
        <f>IF(COUNTIF($A65:$JJ68,"=24")&gt;0,"X"," ")</f>
        <v>X</v>
      </c>
      <c r="LB65" s="951" t="str">
        <f>IF(COUNTIF($A65:$JJ68,"=25")&gt;0,"X"," ")</f>
        <v>X</v>
      </c>
      <c r="LC65" s="951" t="str">
        <f>IF(COUNTIF($A65:$JJ68,"=26")&gt;0,"X"," ")</f>
        <v xml:space="preserve"> </v>
      </c>
      <c r="LD65" s="951" t="str">
        <f>IF(COUNTIF($A65:$JJ68,"=29")&gt;0,"X"," ")</f>
        <v xml:space="preserve"> </v>
      </c>
      <c r="LE65" s="951" t="str">
        <f>IF(COUNTIF($A65:$JJ68,"=30")&gt;0,"X"," ")</f>
        <v xml:space="preserve"> </v>
      </c>
      <c r="LF65" s="951" t="str">
        <f>IF(COUNTIF($A65:$JJ68,"=31")&gt;0,"X"," ")</f>
        <v xml:space="preserve"> </v>
      </c>
      <c r="LG65" s="951" t="str">
        <f>IF(COUNTIF($A65:$JJ68,"=32")&gt;0,"X"," ")</f>
        <v>X</v>
      </c>
      <c r="LH65" s="951" t="str">
        <f>IF(COUNTIF($A65:$JJ68,"=33")&gt;0,"X"," ")</f>
        <v xml:space="preserve"> </v>
      </c>
      <c r="LI65" s="957" t="str">
        <f>IF(COUNTIF($A65:$JJ68,"=34")&gt;0,"X"," ")</f>
        <v>X</v>
      </c>
      <c r="LJ65" s="58"/>
      <c r="LK65" s="48"/>
      <c r="LL65" s="937" t="str">
        <f>IF(COUNTIF($A65:$JJ68,"=H.Prus")&gt;0,"Z"," ")</f>
        <v xml:space="preserve"> </v>
      </c>
      <c r="LM65" s="956" t="str">
        <f t="shared" ref="LM65" si="405">IF(COUNTIF($A65:$JJ68,"=Sz.Zieliński")&gt;0,"Z"," ")</f>
        <v xml:space="preserve"> </v>
      </c>
      <c r="LN65" s="937" t="str">
        <f>IF(COUNTIF($A65:$JJ68,"=M.Marcinkiewicz")&gt;0,"Z"," ")</f>
        <v>Z</v>
      </c>
      <c r="LO65" s="937" t="str">
        <f>IF(COUNTIF($A65:$JJ68,"=K.Cis")&gt;0,"Z"," ")</f>
        <v>Z</v>
      </c>
      <c r="LP65" s="937" t="str">
        <f t="shared" ref="LP65" si="406">IF(COUNTIF($A65:$JJ68,"=D.Lechtańska")&gt;0,"Z"," ")</f>
        <v xml:space="preserve"> </v>
      </c>
      <c r="LQ65" s="937" t="str">
        <f>IF(COUNTIF($A65:$JJ68,"=K.Choroszko")&gt;0,"Z"," ")</f>
        <v>Z</v>
      </c>
      <c r="LR65" s="937" t="str">
        <f>IF(COUNTIF($A65:$JJ68,"=Z.Niewiadomski")&gt;0,"Z"," ")</f>
        <v xml:space="preserve"> </v>
      </c>
      <c r="LS65" s="937" t="str">
        <f>IF(COUNTIF($A65:$JJ68,"=Z.Niewiadomski")&gt;0,"Z"," ")</f>
        <v xml:space="preserve"> </v>
      </c>
      <c r="LT65" s="937" t="str">
        <f>IF(COUNTIF($A65:$JJ68,"=Z.Niewiadomski")&gt;0,"Z"," ")</f>
        <v xml:space="preserve"> </v>
      </c>
      <c r="LU65" s="937" t="str">
        <f>IF(COUNTIF($A65:$JJ68,"=Z.Niewiadomski")&gt;0,"Z"," ")</f>
        <v xml:space="preserve"> </v>
      </c>
      <c r="LV65" s="937" t="str">
        <f>IF(COUNTIF($A65:$JJ68,"=Z.Niewiadomski")&gt;0,"Z"," ")</f>
        <v xml:space="preserve"> </v>
      </c>
      <c r="LW65" s="937" t="str">
        <f>IF(COUNTIF($A65:$JJ68,"=A.Miściur-Kaszyńska")&gt;0,"Z"," ")</f>
        <v xml:space="preserve"> </v>
      </c>
      <c r="LX65" s="937" t="str">
        <f t="shared" ref="LX65" si="407">IF(COUNTIF($A65:$JJ68,"=K.Janowicz")&gt;0,"Z"," ")</f>
        <v xml:space="preserve"> </v>
      </c>
      <c r="LY65" s="937" t="str">
        <f>IF(COUNTIF($A65:$JJ68,"=K.Kiejdo")&gt;0,"Z"," ")</f>
        <v>Z</v>
      </c>
      <c r="LZ65" s="937" t="str">
        <f>IF(COUNTIF($A65:$JJ68,"=M.Kieżun")&gt;0,"Z"," ")</f>
        <v>Z</v>
      </c>
      <c r="MA65" s="937" t="str">
        <f>IF(COUNTIF($A65:$JJ68,"=I.Kasprzyk")&gt;0,"Z"," ")</f>
        <v xml:space="preserve"> </v>
      </c>
      <c r="MB65" s="956" t="str">
        <f>IF(COUNTIF($A65:$JJ68,"=M.Choroszko")&gt;0,"Z"," ")</f>
        <v>Z</v>
      </c>
      <c r="MC65" s="956" t="str">
        <f>IF(COUNTIF($A65:$JJ68,"=M.Grzyb")&gt;0,"Z"," ")</f>
        <v>Z</v>
      </c>
      <c r="MD65" s="956" t="str">
        <f>IF(COUNTIF($A65:$JJ68,"=A.Muż")&gt;0,"Z"," ")</f>
        <v xml:space="preserve"> </v>
      </c>
      <c r="ME65" s="956" t="str">
        <f>IF(COUNTIF($A65:$JJ68,"=E.Kicka")&gt;0,"Z"," ")</f>
        <v xml:space="preserve"> </v>
      </c>
      <c r="MF65" s="937" t="str">
        <f t="shared" ref="MF65" si="408">IF(COUNTIF($A65:$JJ68,"=P.Lisatowicz")&gt;0,"Z"," ")</f>
        <v xml:space="preserve"> </v>
      </c>
      <c r="MG65" s="937" t="str">
        <f>IF(COUNTIF($A65:$JJ68,"=M.Szonert")&gt;0,"Z"," ")</f>
        <v>Z</v>
      </c>
      <c r="MH65" s="956" t="str">
        <f>IF(COUNTIF($A65:$JJ68,"=E.Ciarciński")&gt;0,"Z"," ")</f>
        <v xml:space="preserve"> </v>
      </c>
      <c r="MI65" s="956" t="str">
        <f>IF(COUNTIF($A65:$JJ68,"=M.Czajka")&gt;0,"Z"," ")</f>
        <v xml:space="preserve"> </v>
      </c>
      <c r="MJ65" s="956" t="str">
        <f t="shared" ref="MJ65" si="409">IF(COUNTIF($A65:$JJ68,"=W.Kopacki")&gt;0,"Z"," ")</f>
        <v xml:space="preserve"> </v>
      </c>
      <c r="MK65" s="956" t="str">
        <f>IF(COUNTIF($A65:$JJ68,"=A.Naszlin")&gt;0,"Z"," ")</f>
        <v xml:space="preserve"> </v>
      </c>
      <c r="ML65" s="956" t="str">
        <f>IF(COUNTIF($A65:$JJ68,"=A.Tychek")&gt;0,"Z"," ")</f>
        <v xml:space="preserve"> </v>
      </c>
      <c r="MM65" s="956" t="str">
        <f>IF(COUNTIF($A65:$JJ68,"=R.Sokulski")&gt;0,"Z"," ")</f>
        <v>Z</v>
      </c>
      <c r="MN65" s="956" t="str">
        <f>IF(COUNTIF($A65:$JJ68,"=S.Piotrowska")&gt;0,"Z"," ")</f>
        <v>Z</v>
      </c>
      <c r="MO65" s="956" t="str">
        <f>IF(COUNTIF($A65:$JJ68,"=J.Gregorczuk")&gt;0,"Z"," ")</f>
        <v>Z</v>
      </c>
      <c r="MP65" s="956" t="str">
        <f t="shared" ref="MP65" si="410">IF(COUNTIF($A65:$JJ68,"=A.Wyrwicka")&gt;0,"Z"," ")</f>
        <v>Z</v>
      </c>
      <c r="MQ65" s="956" t="str">
        <f t="shared" ref="MQ65" si="411">IF(COUNTIF($A65:$JJ68,"=K.Kopacki")&gt;0,"Z"," ")</f>
        <v xml:space="preserve"> </v>
      </c>
      <c r="MR65" s="956" t="str">
        <f>IF(COUNTIF($A65:$JJ68,"=R.Przęczek")&gt;0,"Z"," ")</f>
        <v xml:space="preserve"> </v>
      </c>
      <c r="MS65" s="956" t="str">
        <f>IF(COUNTIF($A65:$JJ68,"=D.Ławecka-Bednarska")&gt;0,"Z"," ")</f>
        <v xml:space="preserve"> </v>
      </c>
      <c r="MT65" s="956" t="str">
        <f t="shared" ref="MT65" si="412">IF(COUNTIF($A65:$JJ68,"=A.Sadolewski")&gt;0,"Z"," ")</f>
        <v xml:space="preserve"> </v>
      </c>
      <c r="MU65" s="956" t="str">
        <f>IF(COUNTIF($A65:$JJ68,"=M.Lipiński")&gt;0,"Z"," ")</f>
        <v>Z</v>
      </c>
      <c r="MV65" s="937" t="str">
        <f t="shared" ref="MV65" si="413">IF(COUNTIF($A65:$JJ68,"=E.Leśnikowska")&gt;0,"Z"," ")</f>
        <v xml:space="preserve"> </v>
      </c>
      <c r="MW65" s="937" t="str">
        <f>IF(COUNTIF($A65:$JJ68,"=N.Liakh")&gt;0,"Z"," ")</f>
        <v xml:space="preserve"> </v>
      </c>
      <c r="MX65" s="956" t="str">
        <f>IF(COUNTIF($A65:$JJ68,"=J.Lubkiewicz")&gt;0,"Z"," ")</f>
        <v xml:space="preserve"> </v>
      </c>
      <c r="MY65" s="956" t="str">
        <f t="shared" ref="MY65" si="414">IF(COUNTIF($A65:$JJ68,"=K.Kaczmarczyk")&gt;0,"Z"," ")</f>
        <v>Z</v>
      </c>
      <c r="MZ65" s="956" t="str">
        <f>IF(COUNTIF($A65:$JJ68,"=H.Libuda")&gt;0,"Z"," ")</f>
        <v xml:space="preserve"> </v>
      </c>
      <c r="NA65" s="956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166</v>
      </c>
      <c r="I66" s="282" t="s">
        <v>168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174</v>
      </c>
      <c r="X66" s="282" t="s">
        <v>42</v>
      </c>
      <c r="Y66" s="110" t="s">
        <v>173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179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181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183</v>
      </c>
      <c r="CA66" s="260" t="s">
        <v>29</v>
      </c>
      <c r="CB66" s="234" t="s">
        <v>194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134</v>
      </c>
      <c r="CQ66" s="110" t="s">
        <v>301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193</v>
      </c>
      <c r="EJ66" s="252" t="s">
        <v>303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218</v>
      </c>
      <c r="EX66" s="396" t="s">
        <v>198</v>
      </c>
      <c r="EY66" s="397" t="s">
        <v>228</v>
      </c>
      <c r="EZ66" s="315" t="s">
        <v>13</v>
      </c>
      <c r="FA66" s="321" t="s">
        <v>14</v>
      </c>
      <c r="FB66" s="395" t="s">
        <v>177</v>
      </c>
      <c r="FC66" s="396" t="s">
        <v>33</v>
      </c>
      <c r="FD66" s="397" t="s">
        <v>300</v>
      </c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194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178</v>
      </c>
      <c r="FR66" s="396" t="s">
        <v>145</v>
      </c>
      <c r="FS66" s="397">
        <v>16</v>
      </c>
      <c r="FT66" s="315" t="s">
        <v>13</v>
      </c>
      <c r="FU66" s="321" t="s">
        <v>14</v>
      </c>
      <c r="FV66" s="395" t="s">
        <v>178</v>
      </c>
      <c r="FW66" s="396" t="s">
        <v>145</v>
      </c>
      <c r="FX66" s="397">
        <v>16</v>
      </c>
      <c r="FY66" s="315" t="s">
        <v>13</v>
      </c>
      <c r="FZ66" s="321" t="s">
        <v>14</v>
      </c>
      <c r="GA66" s="464" t="s">
        <v>94</v>
      </c>
      <c r="GB66" s="466" t="s">
        <v>138</v>
      </c>
      <c r="GC66" s="581" t="s">
        <v>227</v>
      </c>
      <c r="GD66" s="315" t="s">
        <v>13</v>
      </c>
      <c r="GE66" s="321" t="s">
        <v>14</v>
      </c>
      <c r="GF66" s="464" t="s">
        <v>94</v>
      </c>
      <c r="GG66" s="396" t="s">
        <v>222</v>
      </c>
      <c r="GH66" s="397">
        <v>35</v>
      </c>
      <c r="GI66" s="315" t="s">
        <v>13</v>
      </c>
      <c r="GJ66" s="321" t="s">
        <v>14</v>
      </c>
      <c r="GK66" s="464" t="s">
        <v>142</v>
      </c>
      <c r="GL66" s="396" t="s">
        <v>98</v>
      </c>
      <c r="GM66" s="581" t="s">
        <v>226</v>
      </c>
      <c r="GN66" s="526" t="s">
        <v>13</v>
      </c>
      <c r="GO66" s="545" t="s">
        <v>14</v>
      </c>
      <c r="GP66" s="528" t="s">
        <v>144</v>
      </c>
      <c r="GQ66" s="529" t="s">
        <v>25</v>
      </c>
      <c r="GR66" s="530">
        <v>32</v>
      </c>
      <c r="GS66" s="526" t="s">
        <v>13</v>
      </c>
      <c r="GT66" s="545" t="s">
        <v>14</v>
      </c>
      <c r="GU66" s="531" t="s">
        <v>144</v>
      </c>
      <c r="GV66" s="529" t="s">
        <v>25</v>
      </c>
      <c r="GW66" s="530">
        <v>32</v>
      </c>
      <c r="GX66" s="532" t="s">
        <v>13</v>
      </c>
      <c r="GY66" s="546" t="s">
        <v>14</v>
      </c>
      <c r="GZ66" s="528" t="s">
        <v>144</v>
      </c>
      <c r="HA66" s="529" t="s">
        <v>25</v>
      </c>
      <c r="HB66" s="530">
        <v>32</v>
      </c>
      <c r="HC66" s="526" t="s">
        <v>13</v>
      </c>
      <c r="HD66" s="545" t="s">
        <v>14</v>
      </c>
      <c r="HE66" s="531" t="s">
        <v>144</v>
      </c>
      <c r="HF66" s="529" t="s">
        <v>25</v>
      </c>
      <c r="HG66" s="530">
        <v>32</v>
      </c>
      <c r="HH66" s="532" t="s">
        <v>13</v>
      </c>
      <c r="HI66" s="546" t="s">
        <v>14</v>
      </c>
      <c r="HJ66" s="528" t="s">
        <v>144</v>
      </c>
      <c r="HK66" s="529" t="s">
        <v>25</v>
      </c>
      <c r="HL66" s="530">
        <v>32</v>
      </c>
      <c r="HM66" s="532" t="s">
        <v>13</v>
      </c>
      <c r="HN66" s="546" t="s">
        <v>14</v>
      </c>
      <c r="HO66" s="531" t="s">
        <v>144</v>
      </c>
      <c r="HP66" s="529" t="s">
        <v>25</v>
      </c>
      <c r="HQ66" s="530">
        <v>32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144</v>
      </c>
      <c r="IJ66" s="359" t="s">
        <v>25</v>
      </c>
      <c r="IK66" s="360">
        <v>32</v>
      </c>
      <c r="IL66" s="94" t="s">
        <v>13</v>
      </c>
      <c r="IM66" s="36" t="s">
        <v>14</v>
      </c>
      <c r="IN66" s="272" t="s">
        <v>143</v>
      </c>
      <c r="IO66" s="269" t="s">
        <v>77</v>
      </c>
      <c r="IP66" s="110">
        <v>23</v>
      </c>
      <c r="IQ66" s="94" t="s">
        <v>13</v>
      </c>
      <c r="IR66" s="36" t="s">
        <v>14</v>
      </c>
      <c r="IS66" s="272" t="s">
        <v>232</v>
      </c>
      <c r="IT66" s="269" t="s">
        <v>38</v>
      </c>
      <c r="IU66" s="110">
        <v>36</v>
      </c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230</v>
      </c>
      <c r="JD66" s="269" t="s">
        <v>231</v>
      </c>
      <c r="JE66" s="110">
        <v>34</v>
      </c>
      <c r="JF66" s="94" t="s">
        <v>13</v>
      </c>
      <c r="JG66" s="36" t="s">
        <v>14</v>
      </c>
      <c r="JH66" s="272" t="s">
        <v>99</v>
      </c>
      <c r="JI66" s="269" t="s">
        <v>49</v>
      </c>
      <c r="JJ66" s="110">
        <v>24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46"/>
      <c r="JS66" s="946"/>
      <c r="JT66" s="946"/>
      <c r="JU66" s="946"/>
      <c r="JV66" s="946"/>
      <c r="JW66" s="946"/>
      <c r="JX66" s="946"/>
      <c r="JY66" s="946"/>
      <c r="JZ66" s="946"/>
      <c r="KA66" s="946"/>
      <c r="KB66" s="943"/>
      <c r="KC66" s="943"/>
      <c r="KD66" s="943"/>
      <c r="KE66" s="943"/>
      <c r="KF66" s="943"/>
      <c r="KG66" s="946"/>
      <c r="KH66" s="946"/>
      <c r="KI66" s="946"/>
      <c r="KJ66" s="943"/>
      <c r="KK66" s="949"/>
      <c r="KL66" s="946"/>
      <c r="KM66" s="946"/>
      <c r="KN66" s="943"/>
      <c r="KO66" s="943"/>
      <c r="KP66" s="943"/>
      <c r="KQ66" s="966"/>
      <c r="KR66" s="70" t="s">
        <v>13</v>
      </c>
      <c r="KS66" s="952"/>
      <c r="KT66" s="964"/>
      <c r="KU66" s="952"/>
      <c r="KV66" s="952"/>
      <c r="KW66" s="952"/>
      <c r="KX66" s="952"/>
      <c r="KY66" s="952"/>
      <c r="KZ66" s="952"/>
      <c r="LA66" s="952"/>
      <c r="LB66" s="952"/>
      <c r="LC66" s="952"/>
      <c r="LD66" s="952"/>
      <c r="LE66" s="952"/>
      <c r="LF66" s="952"/>
      <c r="LG66" s="952"/>
      <c r="LH66" s="952"/>
      <c r="LI66" s="958"/>
      <c r="LJ66" s="59"/>
      <c r="LK66" s="49" t="s">
        <v>13</v>
      </c>
      <c r="LL66" s="938"/>
      <c r="LM66" s="956"/>
      <c r="LN66" s="938"/>
      <c r="LO66" s="938"/>
      <c r="LP66" s="938"/>
      <c r="LQ66" s="938"/>
      <c r="LR66" s="938"/>
      <c r="LS66" s="938"/>
      <c r="LT66" s="938"/>
      <c r="LU66" s="938"/>
      <c r="LV66" s="938"/>
      <c r="LW66" s="938"/>
      <c r="LX66" s="938"/>
      <c r="LY66" s="938"/>
      <c r="LZ66" s="938"/>
      <c r="MA66" s="938"/>
      <c r="MB66" s="956"/>
      <c r="MC66" s="956"/>
      <c r="MD66" s="956"/>
      <c r="ME66" s="956"/>
      <c r="MF66" s="938"/>
      <c r="MG66" s="938"/>
      <c r="MH66" s="956"/>
      <c r="MI66" s="956"/>
      <c r="MJ66" s="956"/>
      <c r="MK66" s="956"/>
      <c r="ML66" s="956"/>
      <c r="MM66" s="956"/>
      <c r="MN66" s="956"/>
      <c r="MO66" s="956"/>
      <c r="MP66" s="956"/>
      <c r="MQ66" s="956"/>
      <c r="MR66" s="956"/>
      <c r="MS66" s="956"/>
      <c r="MT66" s="956"/>
      <c r="MU66" s="956"/>
      <c r="MV66" s="938"/>
      <c r="MW66" s="938"/>
      <c r="MX66" s="956"/>
      <c r="MY66" s="956"/>
      <c r="MZ66" s="956"/>
      <c r="NA66" s="956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167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180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182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190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217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220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64" t="s">
        <v>223</v>
      </c>
      <c r="GB67" s="398"/>
      <c r="GC67" s="397"/>
      <c r="GD67" s="315"/>
      <c r="GE67" s="314"/>
      <c r="GF67" s="464" t="s">
        <v>221</v>
      </c>
      <c r="GG67" s="398"/>
      <c r="GH67" s="397"/>
      <c r="GI67" s="315"/>
      <c r="GJ67" s="314"/>
      <c r="GK67" s="464" t="s">
        <v>141</v>
      </c>
      <c r="GL67" s="398"/>
      <c r="GM67" s="397"/>
      <c r="GN67" s="526"/>
      <c r="GO67" s="527"/>
      <c r="GP67" s="528"/>
      <c r="GQ67" s="534"/>
      <c r="GR67" s="530"/>
      <c r="GS67" s="526"/>
      <c r="GT67" s="527"/>
      <c r="GU67" s="531"/>
      <c r="GV67" s="534"/>
      <c r="GW67" s="530"/>
      <c r="GX67" s="532"/>
      <c r="GY67" s="533"/>
      <c r="GZ67" s="528"/>
      <c r="HA67" s="534"/>
      <c r="HB67" s="530"/>
      <c r="HC67" s="526"/>
      <c r="HD67" s="527"/>
      <c r="HE67" s="531"/>
      <c r="HF67" s="534"/>
      <c r="HG67" s="530"/>
      <c r="HH67" s="532"/>
      <c r="HI67" s="533"/>
      <c r="HJ67" s="528"/>
      <c r="HK67" s="534"/>
      <c r="HL67" s="530"/>
      <c r="HM67" s="532"/>
      <c r="HN67" s="533"/>
      <c r="HO67" s="531"/>
      <c r="HP67" s="534"/>
      <c r="HQ67" s="530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110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110"/>
      <c r="JK67" s="94"/>
      <c r="JL67" s="33"/>
      <c r="JM67" s="272"/>
      <c r="JN67" s="269"/>
      <c r="JO67" s="110"/>
      <c r="JP67" s="381"/>
      <c r="JQ67" s="24"/>
      <c r="JR67" s="946"/>
      <c r="JS67" s="946"/>
      <c r="JT67" s="946"/>
      <c r="JU67" s="946"/>
      <c r="JV67" s="946"/>
      <c r="JW67" s="946"/>
      <c r="JX67" s="946"/>
      <c r="JY67" s="946"/>
      <c r="JZ67" s="946"/>
      <c r="KA67" s="946"/>
      <c r="KB67" s="943"/>
      <c r="KC67" s="943"/>
      <c r="KD67" s="943"/>
      <c r="KE67" s="943"/>
      <c r="KF67" s="943"/>
      <c r="KG67" s="946"/>
      <c r="KH67" s="946"/>
      <c r="KI67" s="946"/>
      <c r="KJ67" s="943"/>
      <c r="KK67" s="949"/>
      <c r="KL67" s="946"/>
      <c r="KM67" s="946"/>
      <c r="KN67" s="943"/>
      <c r="KO67" s="943"/>
      <c r="KP67" s="943"/>
      <c r="KQ67" s="966"/>
      <c r="KR67" s="70"/>
      <c r="KS67" s="952"/>
      <c r="KT67" s="964"/>
      <c r="KU67" s="952"/>
      <c r="KV67" s="952"/>
      <c r="KW67" s="952"/>
      <c r="KX67" s="952"/>
      <c r="KY67" s="952"/>
      <c r="KZ67" s="952"/>
      <c r="LA67" s="952"/>
      <c r="LB67" s="952"/>
      <c r="LC67" s="952"/>
      <c r="LD67" s="952"/>
      <c r="LE67" s="952"/>
      <c r="LF67" s="952"/>
      <c r="LG67" s="952"/>
      <c r="LH67" s="952"/>
      <c r="LI67" s="958"/>
      <c r="LJ67" s="59"/>
      <c r="LK67" s="49"/>
      <c r="LL67" s="938"/>
      <c r="LM67" s="956"/>
      <c r="LN67" s="938"/>
      <c r="LO67" s="938"/>
      <c r="LP67" s="938"/>
      <c r="LQ67" s="938"/>
      <c r="LR67" s="938"/>
      <c r="LS67" s="938"/>
      <c r="LT67" s="938"/>
      <c r="LU67" s="938"/>
      <c r="LV67" s="938"/>
      <c r="LW67" s="938"/>
      <c r="LX67" s="938"/>
      <c r="LY67" s="938"/>
      <c r="LZ67" s="938"/>
      <c r="MA67" s="938"/>
      <c r="MB67" s="956"/>
      <c r="MC67" s="956"/>
      <c r="MD67" s="956"/>
      <c r="ME67" s="956"/>
      <c r="MF67" s="938"/>
      <c r="MG67" s="938"/>
      <c r="MH67" s="956"/>
      <c r="MI67" s="956"/>
      <c r="MJ67" s="956"/>
      <c r="MK67" s="956"/>
      <c r="ML67" s="956"/>
      <c r="MM67" s="956"/>
      <c r="MN67" s="956"/>
      <c r="MO67" s="956"/>
      <c r="MP67" s="956"/>
      <c r="MQ67" s="956"/>
      <c r="MR67" s="956"/>
      <c r="MS67" s="956"/>
      <c r="MT67" s="956"/>
      <c r="MU67" s="956"/>
      <c r="MV67" s="938"/>
      <c r="MW67" s="938"/>
      <c r="MX67" s="956"/>
      <c r="MY67" s="956"/>
      <c r="MZ67" s="956"/>
      <c r="NA67" s="956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184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133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219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5"/>
      <c r="GB68" s="400"/>
      <c r="GC68" s="401"/>
      <c r="GD68" s="318"/>
      <c r="GE68" s="319"/>
      <c r="GF68" s="465"/>
      <c r="GG68" s="400"/>
      <c r="GH68" s="401"/>
      <c r="GI68" s="318"/>
      <c r="GJ68" s="319"/>
      <c r="GK68" s="465"/>
      <c r="GL68" s="400"/>
      <c r="GM68" s="401"/>
      <c r="GN68" s="535"/>
      <c r="GO68" s="536"/>
      <c r="GP68" s="537"/>
      <c r="GQ68" s="538"/>
      <c r="GR68" s="539"/>
      <c r="GS68" s="535"/>
      <c r="GT68" s="536"/>
      <c r="GU68" s="540"/>
      <c r="GV68" s="538"/>
      <c r="GW68" s="539"/>
      <c r="GX68" s="541"/>
      <c r="GY68" s="542"/>
      <c r="GZ68" s="537"/>
      <c r="HA68" s="538"/>
      <c r="HB68" s="539"/>
      <c r="HC68" s="535"/>
      <c r="HD68" s="536"/>
      <c r="HE68" s="540"/>
      <c r="HF68" s="538"/>
      <c r="HG68" s="539"/>
      <c r="HH68" s="541"/>
      <c r="HI68" s="542"/>
      <c r="HJ68" s="537"/>
      <c r="HK68" s="538"/>
      <c r="HL68" s="539"/>
      <c r="HM68" s="541"/>
      <c r="HN68" s="542"/>
      <c r="HO68" s="540"/>
      <c r="HP68" s="538"/>
      <c r="HQ68" s="539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111"/>
      <c r="IV68" s="90"/>
      <c r="IW68" s="34"/>
      <c r="IX68" s="273"/>
      <c r="IY68" s="273"/>
      <c r="IZ68" s="111"/>
      <c r="JA68" s="92"/>
      <c r="JB68" s="34"/>
      <c r="JC68" s="273"/>
      <c r="JD68" s="273"/>
      <c r="JE68" s="111"/>
      <c r="JF68" s="92"/>
      <c r="JG68" s="34"/>
      <c r="JH68" s="273"/>
      <c r="JI68" s="273"/>
      <c r="JJ68" s="111"/>
      <c r="JK68" s="92"/>
      <c r="JL68" s="34"/>
      <c r="JM68" s="273"/>
      <c r="JN68" s="273"/>
      <c r="JO68" s="111"/>
      <c r="JP68" s="381"/>
      <c r="JQ68" s="25"/>
      <c r="JR68" s="947"/>
      <c r="JS68" s="947"/>
      <c r="JT68" s="947"/>
      <c r="JU68" s="947"/>
      <c r="JV68" s="947"/>
      <c r="JW68" s="947"/>
      <c r="JX68" s="947"/>
      <c r="JY68" s="947"/>
      <c r="JZ68" s="947"/>
      <c r="KA68" s="947"/>
      <c r="KB68" s="944"/>
      <c r="KC68" s="944"/>
      <c r="KD68" s="944"/>
      <c r="KE68" s="944"/>
      <c r="KF68" s="944"/>
      <c r="KG68" s="947"/>
      <c r="KH68" s="947"/>
      <c r="KI68" s="947"/>
      <c r="KJ68" s="944"/>
      <c r="KK68" s="950"/>
      <c r="KL68" s="947"/>
      <c r="KM68" s="947"/>
      <c r="KN68" s="944"/>
      <c r="KO68" s="944"/>
      <c r="KP68" s="944"/>
      <c r="KQ68" s="966"/>
      <c r="KR68" s="71"/>
      <c r="KS68" s="953"/>
      <c r="KT68" s="965"/>
      <c r="KU68" s="953"/>
      <c r="KV68" s="953"/>
      <c r="KW68" s="953"/>
      <c r="KX68" s="953"/>
      <c r="KY68" s="953"/>
      <c r="KZ68" s="953"/>
      <c r="LA68" s="953"/>
      <c r="LB68" s="953"/>
      <c r="LC68" s="953"/>
      <c r="LD68" s="953"/>
      <c r="LE68" s="953"/>
      <c r="LF68" s="953"/>
      <c r="LG68" s="953"/>
      <c r="LH68" s="953"/>
      <c r="LI68" s="959"/>
      <c r="LJ68" s="60"/>
      <c r="LK68" s="50"/>
      <c r="LL68" s="939"/>
      <c r="LM68" s="956"/>
      <c r="LN68" s="939"/>
      <c r="LO68" s="939"/>
      <c r="LP68" s="939"/>
      <c r="LQ68" s="939"/>
      <c r="LR68" s="939"/>
      <c r="LS68" s="939"/>
      <c r="LT68" s="939"/>
      <c r="LU68" s="939"/>
      <c r="LV68" s="939"/>
      <c r="LW68" s="939"/>
      <c r="LX68" s="939"/>
      <c r="LY68" s="939"/>
      <c r="LZ68" s="939"/>
      <c r="MA68" s="939"/>
      <c r="MB68" s="956"/>
      <c r="MC68" s="956"/>
      <c r="MD68" s="956"/>
      <c r="ME68" s="956"/>
      <c r="MF68" s="939"/>
      <c r="MG68" s="939"/>
      <c r="MH68" s="956"/>
      <c r="MI68" s="956"/>
      <c r="MJ68" s="956"/>
      <c r="MK68" s="956"/>
      <c r="ML68" s="956"/>
      <c r="MM68" s="956"/>
      <c r="MN68" s="956"/>
      <c r="MO68" s="956"/>
      <c r="MP68" s="956"/>
      <c r="MQ68" s="956"/>
      <c r="MR68" s="956"/>
      <c r="MS68" s="956"/>
      <c r="MT68" s="956"/>
      <c r="MU68" s="956"/>
      <c r="MV68" s="939"/>
      <c r="MW68" s="939"/>
      <c r="MX68" s="956"/>
      <c r="MY68" s="956"/>
      <c r="MZ68" s="956"/>
      <c r="NA68" s="956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216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63" t="s">
        <v>224</v>
      </c>
      <c r="GB69" s="393"/>
      <c r="GC69" s="394"/>
      <c r="GD69" s="312"/>
      <c r="GE69" s="320"/>
      <c r="GF69" s="463"/>
      <c r="GG69" s="393"/>
      <c r="GH69" s="394"/>
      <c r="GI69" s="312"/>
      <c r="GJ69" s="320"/>
      <c r="GK69" s="463" t="s">
        <v>139</v>
      </c>
      <c r="GL69" s="393"/>
      <c r="GM69" s="394"/>
      <c r="GN69" s="518"/>
      <c r="GO69" s="543"/>
      <c r="GP69" s="520"/>
      <c r="GQ69" s="521"/>
      <c r="GR69" s="522"/>
      <c r="GS69" s="518"/>
      <c r="GT69" s="543"/>
      <c r="GU69" s="523"/>
      <c r="GV69" s="521"/>
      <c r="GW69" s="522"/>
      <c r="GX69" s="524"/>
      <c r="GY69" s="544"/>
      <c r="GZ69" s="520"/>
      <c r="HA69" s="521"/>
      <c r="HB69" s="522"/>
      <c r="HC69" s="518"/>
      <c r="HD69" s="543"/>
      <c r="HE69" s="523"/>
      <c r="HF69" s="521"/>
      <c r="HG69" s="522"/>
      <c r="HH69" s="524"/>
      <c r="HI69" s="544"/>
      <c r="HJ69" s="520"/>
      <c r="HK69" s="521"/>
      <c r="HL69" s="522"/>
      <c r="HM69" s="524"/>
      <c r="HN69" s="544"/>
      <c r="HO69" s="523"/>
      <c r="HP69" s="521"/>
      <c r="HQ69" s="522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109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109"/>
      <c r="JK69" s="93"/>
      <c r="JL69" s="35"/>
      <c r="JM69" s="270"/>
      <c r="JN69" s="271"/>
      <c r="JO69" s="109"/>
      <c r="JP69" s="381"/>
      <c r="JQ69" s="23"/>
      <c r="JR69" s="945">
        <f t="shared" ref="JR69" si="415">COUNTIF($A69:$JJ72,"=CSB13")</f>
        <v>1</v>
      </c>
      <c r="JS69" s="945">
        <v>0</v>
      </c>
      <c r="JT69" s="945">
        <f t="shared" ref="JT69" si="416">COUNTIF($A69:$JJ72,"=CSB24")</f>
        <v>1</v>
      </c>
      <c r="JU69" s="945">
        <v>1</v>
      </c>
      <c r="JV69" s="945">
        <v>1</v>
      </c>
      <c r="JW69" s="945">
        <f t="shared" ref="JW69" si="417">COUNTIF($A69:$JJ72,"=CSB4")</f>
        <v>1</v>
      </c>
      <c r="JX69" s="945">
        <v>1</v>
      </c>
      <c r="JY69" s="945">
        <v>1</v>
      </c>
      <c r="JZ69" s="945">
        <f t="shared" ref="JZ69" si="418">COUNTIF($A69:$JJ72,"B1")</f>
        <v>1</v>
      </c>
      <c r="KA69" s="945">
        <v>0</v>
      </c>
      <c r="KB69" s="942">
        <v>1</v>
      </c>
      <c r="KC69" s="942">
        <v>1</v>
      </c>
      <c r="KD69" s="942">
        <v>1</v>
      </c>
      <c r="KE69" s="942">
        <f t="shared" ref="KE69" si="419">COUNTIF($A69:$JJ72,"=14")</f>
        <v>1</v>
      </c>
      <c r="KF69" s="942">
        <f t="shared" ref="KF69" si="420">COUNTIF($A69:$JJ72,"=16")</f>
        <v>2</v>
      </c>
      <c r="KG69" s="945">
        <f t="shared" ref="KG69" si="421">COUNTIF($A69:$JJ72,"=22")</f>
        <v>0</v>
      </c>
      <c r="KH69" s="945">
        <f t="shared" ref="KH69" si="422">COUNTIF($A69:$JJ72,"=23")</f>
        <v>1</v>
      </c>
      <c r="KI69" s="945">
        <v>1</v>
      </c>
      <c r="KJ69" s="942">
        <f t="shared" ref="KJ69" si="423">COUNTIF($A69:$JJ72,"=25")</f>
        <v>1</v>
      </c>
      <c r="KK69" s="948">
        <f t="shared" ref="KK69" si="424">COUNTIF($A69:$JJ72,"=26")</f>
        <v>0</v>
      </c>
      <c r="KL69" s="945">
        <f t="shared" ref="KL69" si="425">COUNTIF($A69:$JJ72,"=31")</f>
        <v>0</v>
      </c>
      <c r="KM69" s="945">
        <f t="shared" ref="KM69" si="426">COUNTIF($A69:$JJ72,"=32")</f>
        <v>7</v>
      </c>
      <c r="KN69" s="942">
        <f t="shared" ref="KN69" si="427">COUNTIF($A69:$JJ72,"=34")</f>
        <v>1</v>
      </c>
      <c r="KO69" s="942">
        <f t="shared" ref="KO69" si="428">COUNTIF($A69:$JJ72,"=35")</f>
        <v>1</v>
      </c>
      <c r="KP69" s="942">
        <f t="shared" ref="KP69" si="429">COUNTIF($A69:$JJ72,"=36")</f>
        <v>1</v>
      </c>
      <c r="KQ69" s="966">
        <f>COUNTIF($A69:$KP72,"=34")</f>
        <v>1</v>
      </c>
      <c r="KR69" s="69"/>
      <c r="KS69" s="951" t="str">
        <f>IF(COUNTIF($A69:$JJ72,"=41")&gt;0,"X"," ")</f>
        <v xml:space="preserve"> </v>
      </c>
      <c r="KT69" s="963" t="str">
        <f>IF(COUNTIF($A69:$JJ72,"=42")&gt;0,"X"," ")</f>
        <v xml:space="preserve"> </v>
      </c>
      <c r="KU69" s="951" t="str">
        <f>IF(COUNTIF($A69:$JJ72,"=40")&gt;0,"X"," ")</f>
        <v xml:space="preserve"> </v>
      </c>
      <c r="KV69" s="951" t="str">
        <f>IF(COUNTIF($A69:$JJ72,"=11")&gt;0,"X"," ")</f>
        <v>X</v>
      </c>
      <c r="KW69" s="951" t="str">
        <f>IF(COUNTIF($A69:$JJ72,"=13")&gt;0,"X"," ")</f>
        <v>X</v>
      </c>
      <c r="KX69" s="951" t="str">
        <f>IF(COUNTIF($A69:$JJ72,"=19")&gt;0,"X"," ")</f>
        <v xml:space="preserve"> </v>
      </c>
      <c r="KY69" s="951" t="str">
        <f>IF(COUNTIF($A69:$JJ72,"=14")&gt;0,"X"," ")</f>
        <v>X</v>
      </c>
      <c r="KZ69" s="951" t="str">
        <f>IF(COUNTIF($A69:$JJ72,"=23")&gt;0,"X"," ")</f>
        <v>X</v>
      </c>
      <c r="LA69" s="951" t="str">
        <f>IF(COUNTIF($A69:$JJ72,"=24")&gt;0,"X"," ")</f>
        <v>X</v>
      </c>
      <c r="LB69" s="951" t="str">
        <f>IF(COUNTIF($A69:$JJ72,"=25")&gt;0,"X"," ")</f>
        <v>X</v>
      </c>
      <c r="LC69" s="951" t="str">
        <f>IF(COUNTIF($A69:$JJ72,"=26")&gt;0,"X"," ")</f>
        <v xml:space="preserve"> </v>
      </c>
      <c r="LD69" s="951" t="str">
        <f>IF(COUNTIF($A69:$JJ72,"=29")&gt;0,"X"," ")</f>
        <v xml:space="preserve"> </v>
      </c>
      <c r="LE69" s="951" t="str">
        <f>IF(COUNTIF($A69:$JJ72,"=30")&gt;0,"X"," ")</f>
        <v xml:space="preserve"> </v>
      </c>
      <c r="LF69" s="951" t="str">
        <f>IF(COUNTIF($A69:$JJ72,"=31")&gt;0,"X"," ")</f>
        <v xml:space="preserve"> </v>
      </c>
      <c r="LG69" s="951" t="str">
        <f>IF(COUNTIF($A69:$JJ72,"=32")&gt;0,"X"," ")</f>
        <v>X</v>
      </c>
      <c r="LH69" s="951" t="str">
        <f>IF(COUNTIF($A69:$JJ72,"=33")&gt;0,"X"," ")</f>
        <v xml:space="preserve"> </v>
      </c>
      <c r="LI69" s="957" t="str">
        <f>IF(COUNTIF($A69:$JJ72,"=34")&gt;0,"X"," ")</f>
        <v>X</v>
      </c>
      <c r="LJ69" s="58"/>
      <c r="LK69" s="48"/>
      <c r="LL69" s="937" t="str">
        <f>IF(COUNTIF($A69:$JJ72,"=H.Prus")&gt;0,"Z"," ")</f>
        <v xml:space="preserve"> </v>
      </c>
      <c r="LM69" s="956" t="str">
        <f t="shared" ref="LM69" si="430">IF(COUNTIF($A69:$JJ72,"=Sz.Zieliński")&gt;0,"Z"," ")</f>
        <v xml:space="preserve"> </v>
      </c>
      <c r="LN69" s="937" t="str">
        <f>IF(COUNTIF($A69:$JJ72,"=M.Marcinkiewicz")&gt;0,"Z"," ")</f>
        <v>Z</v>
      </c>
      <c r="LO69" s="937" t="str">
        <f>IF(COUNTIF($A69:$JJ72,"=K.Cis")&gt;0,"Z"," ")</f>
        <v>Z</v>
      </c>
      <c r="LP69" s="937" t="str">
        <f t="shared" ref="LP69" si="431">IF(COUNTIF($A69:$JJ72,"=D.Lechtańska")&gt;0,"Z"," ")</f>
        <v xml:space="preserve"> </v>
      </c>
      <c r="LQ69" s="937" t="str">
        <f>IF(COUNTIF($A69:$JJ72,"=K.Choroszko")&gt;0,"Z"," ")</f>
        <v>Z</v>
      </c>
      <c r="LR69" s="937" t="str">
        <f>IF(COUNTIF($A69:$JJ72,"=Z.Niewiadomski")&gt;0,"Z"," ")</f>
        <v xml:space="preserve"> </v>
      </c>
      <c r="LS69" s="937" t="str">
        <f>IF(COUNTIF($A69:$JJ72,"=Z.Niewiadomski")&gt;0,"Z"," ")</f>
        <v xml:space="preserve"> </v>
      </c>
      <c r="LT69" s="937" t="str">
        <f>IF(COUNTIF($A69:$JJ72,"=Z.Niewiadomski")&gt;0,"Z"," ")</f>
        <v xml:space="preserve"> </v>
      </c>
      <c r="LU69" s="937" t="str">
        <f>IF(COUNTIF($A69:$JJ72,"=Z.Niewiadomski")&gt;0,"Z"," ")</f>
        <v xml:space="preserve"> </v>
      </c>
      <c r="LV69" s="937" t="str">
        <f>IF(COUNTIF($A69:$JJ72,"=Z.Niewiadomski")&gt;0,"Z"," ")</f>
        <v xml:space="preserve"> </v>
      </c>
      <c r="LW69" s="937" t="str">
        <f>IF(COUNTIF($A69:$JJ72,"=A.Miściur-Kaszyńska")&gt;0,"Z"," ")</f>
        <v xml:space="preserve"> </v>
      </c>
      <c r="LX69" s="937" t="str">
        <f t="shared" ref="LX69" si="432">IF(COUNTIF($A69:$JJ72,"=K.Janowicz")&gt;0,"Z"," ")</f>
        <v xml:space="preserve"> </v>
      </c>
      <c r="LY69" s="937" t="str">
        <f>IF(COUNTIF($A69:$JJ72,"=K.Kiejdo")&gt;0,"Z"," ")</f>
        <v>Z</v>
      </c>
      <c r="LZ69" s="937" t="str">
        <f>IF(COUNTIF($A69:$JJ72,"=M.Kieżun")&gt;0,"Z"," ")</f>
        <v>Z</v>
      </c>
      <c r="MA69" s="937" t="str">
        <f>IF(COUNTIF($A69:$JJ72,"=I.Kasprzyk")&gt;0,"Z"," ")</f>
        <v xml:space="preserve"> </v>
      </c>
      <c r="MB69" s="956" t="str">
        <f>IF(COUNTIF($A69:$JJ72,"=M.Choroszko")&gt;0,"Z"," ")</f>
        <v>Z</v>
      </c>
      <c r="MC69" s="956" t="str">
        <f>IF(COUNTIF($A69:$JJ72,"=M.Grzyb")&gt;0,"Z"," ")</f>
        <v>Z</v>
      </c>
      <c r="MD69" s="956" t="str">
        <f>IF(COUNTIF($A69:$JJ72,"=A.Muż")&gt;0,"Z"," ")</f>
        <v xml:space="preserve"> </v>
      </c>
      <c r="ME69" s="956" t="str">
        <f>IF(COUNTIF($A69:$JJ72,"=E.Kicka")&gt;0,"Z"," ")</f>
        <v xml:space="preserve"> </v>
      </c>
      <c r="MF69" s="937" t="str">
        <f t="shared" ref="MF69" si="433">IF(COUNTIF($A69:$JJ72,"=P.Lisatowicz")&gt;0,"Z"," ")</f>
        <v xml:space="preserve"> </v>
      </c>
      <c r="MG69" s="937" t="str">
        <f>IF(COUNTIF($A69:$JJ72,"=M.Szonert")&gt;0,"Z"," ")</f>
        <v>Z</v>
      </c>
      <c r="MH69" s="956" t="str">
        <f>IF(COUNTIF($A69:$JJ72,"=E.Ciarciński")&gt;0,"Z"," ")</f>
        <v xml:space="preserve"> </v>
      </c>
      <c r="MI69" s="956" t="str">
        <f>IF(COUNTIF($A69:$JJ72,"=M.Czajka")&gt;0,"Z"," ")</f>
        <v xml:space="preserve"> </v>
      </c>
      <c r="MJ69" s="956" t="str">
        <f t="shared" ref="MJ69" si="434">IF(COUNTIF($A69:$JJ72,"=W.Kopacki")&gt;0,"Z"," ")</f>
        <v xml:space="preserve"> </v>
      </c>
      <c r="MK69" s="956" t="str">
        <f>IF(COUNTIF($A69:$JJ72,"=A.Naszlin")&gt;0,"Z"," ")</f>
        <v xml:space="preserve"> </v>
      </c>
      <c r="ML69" s="956" t="str">
        <f>IF(COUNTIF($A69:$JJ72,"=A.Tychek")&gt;0,"Z"," ")</f>
        <v xml:space="preserve"> </v>
      </c>
      <c r="MM69" s="956" t="str">
        <f>IF(COUNTIF($A69:$JJ72,"=R.Sokulski")&gt;0,"Z"," ")</f>
        <v>Z</v>
      </c>
      <c r="MN69" s="956" t="str">
        <f>IF(COUNTIF($A69:$JJ72,"=S.Piotrowska")&gt;0,"Z"," ")</f>
        <v>Z</v>
      </c>
      <c r="MO69" s="956" t="str">
        <f>IF(COUNTIF($A69:$JJ72,"=J.Gregorczuk")&gt;0,"Z"," ")</f>
        <v>Z</v>
      </c>
      <c r="MP69" s="956" t="str">
        <f t="shared" ref="MP69" si="435">IF(COUNTIF($A69:$JJ72,"=A.Wyrwicka")&gt;0,"Z"," ")</f>
        <v>Z</v>
      </c>
      <c r="MQ69" s="956" t="str">
        <f t="shared" ref="MQ69" si="436">IF(COUNTIF($A69:$JJ72,"=K.Kopacki")&gt;0,"Z"," ")</f>
        <v xml:space="preserve"> </v>
      </c>
      <c r="MR69" s="956" t="str">
        <f>IF(COUNTIF($A69:$JJ72,"=R.Przęczek")&gt;0,"Z"," ")</f>
        <v xml:space="preserve"> </v>
      </c>
      <c r="MS69" s="956" t="str">
        <f>IF(COUNTIF($A69:$JJ72,"=D.Ławecka-Bednarska")&gt;0,"Z"," ")</f>
        <v xml:space="preserve"> </v>
      </c>
      <c r="MT69" s="956" t="str">
        <f t="shared" ref="MT69" si="437">IF(COUNTIF($A69:$JJ72,"=A.Sadolewski")&gt;0,"Z"," ")</f>
        <v xml:space="preserve"> </v>
      </c>
      <c r="MU69" s="956" t="str">
        <f>IF(COUNTIF($A69:$JJ72,"=M.Lipiński")&gt;0,"Z"," ")</f>
        <v>Z</v>
      </c>
      <c r="MV69" s="937" t="str">
        <f t="shared" ref="MV69" si="438">IF(COUNTIF($A69:$JJ72,"=E.Leśnikowska")&gt;0,"Z"," ")</f>
        <v xml:space="preserve"> </v>
      </c>
      <c r="MW69" s="937" t="str">
        <f>IF(COUNTIF($A69:$JJ72,"=N.Liakh")&gt;0,"Z"," ")</f>
        <v xml:space="preserve"> </v>
      </c>
      <c r="MX69" s="956" t="str">
        <f>IF(COUNTIF($A69:$JJ72,"=J.Lubkiewicz")&gt;0,"Z"," ")</f>
        <v xml:space="preserve"> </v>
      </c>
      <c r="MY69" s="956" t="str">
        <f t="shared" ref="MY69" si="439">IF(COUNTIF($A69:$JJ72,"=K.Kaczmarczyk")&gt;0,"Z"," ")</f>
        <v>Z</v>
      </c>
      <c r="MZ69" s="956" t="str">
        <f>IF(COUNTIF($A69:$JJ72,"=H.Libuda")&gt;0,"Z"," ")</f>
        <v xml:space="preserve"> </v>
      </c>
      <c r="NA69" s="956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166</v>
      </c>
      <c r="I70" s="282" t="s">
        <v>168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174</v>
      </c>
      <c r="X70" s="282" t="s">
        <v>42</v>
      </c>
      <c r="Y70" s="110" t="s">
        <v>173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179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181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183</v>
      </c>
      <c r="CA70" s="260" t="s">
        <v>29</v>
      </c>
      <c r="CB70" s="234" t="s">
        <v>194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134</v>
      </c>
      <c r="CQ70" s="110" t="s">
        <v>301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193</v>
      </c>
      <c r="EJ70" s="252" t="s">
        <v>303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218</v>
      </c>
      <c r="EX70" s="396" t="s">
        <v>198</v>
      </c>
      <c r="EY70" s="397" t="s">
        <v>228</v>
      </c>
      <c r="EZ70" s="315" t="s">
        <v>15</v>
      </c>
      <c r="FA70" s="321" t="s">
        <v>16</v>
      </c>
      <c r="FB70" s="395" t="s">
        <v>177</v>
      </c>
      <c r="FC70" s="396" t="s">
        <v>33</v>
      </c>
      <c r="FD70" s="397" t="s">
        <v>300</v>
      </c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194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178</v>
      </c>
      <c r="FR70" s="396" t="s">
        <v>145</v>
      </c>
      <c r="FS70" s="397">
        <v>16</v>
      </c>
      <c r="FT70" s="315" t="s">
        <v>15</v>
      </c>
      <c r="FU70" s="321" t="s">
        <v>16</v>
      </c>
      <c r="FV70" s="395" t="s">
        <v>178</v>
      </c>
      <c r="FW70" s="396" t="s">
        <v>145</v>
      </c>
      <c r="FX70" s="397">
        <v>16</v>
      </c>
      <c r="FY70" s="315" t="s">
        <v>15</v>
      </c>
      <c r="FZ70" s="321" t="s">
        <v>16</v>
      </c>
      <c r="GA70" s="464" t="s">
        <v>137</v>
      </c>
      <c r="GB70" s="466" t="s">
        <v>138</v>
      </c>
      <c r="GC70" s="581" t="s">
        <v>227</v>
      </c>
      <c r="GD70" s="315" t="s">
        <v>15</v>
      </c>
      <c r="GE70" s="321" t="s">
        <v>16</v>
      </c>
      <c r="GF70" s="464" t="s">
        <v>94</v>
      </c>
      <c r="GG70" s="396" t="s">
        <v>222</v>
      </c>
      <c r="GH70" s="397">
        <v>35</v>
      </c>
      <c r="GI70" s="315" t="s">
        <v>15</v>
      </c>
      <c r="GJ70" s="321" t="s">
        <v>16</v>
      </c>
      <c r="GK70" s="464" t="s">
        <v>142</v>
      </c>
      <c r="GL70" s="396" t="s">
        <v>98</v>
      </c>
      <c r="GM70" s="581" t="s">
        <v>226</v>
      </c>
      <c r="GN70" s="526" t="s">
        <v>15</v>
      </c>
      <c r="GO70" s="545" t="s">
        <v>16</v>
      </c>
      <c r="GP70" s="528" t="s">
        <v>144</v>
      </c>
      <c r="GQ70" s="529" t="s">
        <v>25</v>
      </c>
      <c r="GR70" s="530">
        <v>32</v>
      </c>
      <c r="GS70" s="526" t="s">
        <v>15</v>
      </c>
      <c r="GT70" s="545" t="s">
        <v>16</v>
      </c>
      <c r="GU70" s="531" t="s">
        <v>144</v>
      </c>
      <c r="GV70" s="529" t="s">
        <v>25</v>
      </c>
      <c r="GW70" s="530">
        <v>32</v>
      </c>
      <c r="GX70" s="532" t="s">
        <v>15</v>
      </c>
      <c r="GY70" s="546" t="s">
        <v>16</v>
      </c>
      <c r="GZ70" s="528" t="s">
        <v>144</v>
      </c>
      <c r="HA70" s="529" t="s">
        <v>25</v>
      </c>
      <c r="HB70" s="530">
        <v>32</v>
      </c>
      <c r="HC70" s="526" t="s">
        <v>15</v>
      </c>
      <c r="HD70" s="545" t="s">
        <v>16</v>
      </c>
      <c r="HE70" s="531" t="s">
        <v>144</v>
      </c>
      <c r="HF70" s="529" t="s">
        <v>25</v>
      </c>
      <c r="HG70" s="530">
        <v>32</v>
      </c>
      <c r="HH70" s="532" t="s">
        <v>15</v>
      </c>
      <c r="HI70" s="546" t="s">
        <v>16</v>
      </c>
      <c r="HJ70" s="528" t="s">
        <v>144</v>
      </c>
      <c r="HK70" s="529" t="s">
        <v>25</v>
      </c>
      <c r="HL70" s="530">
        <v>32</v>
      </c>
      <c r="HM70" s="532" t="s">
        <v>15</v>
      </c>
      <c r="HN70" s="546" t="s">
        <v>16</v>
      </c>
      <c r="HO70" s="531" t="s">
        <v>144</v>
      </c>
      <c r="HP70" s="529" t="s">
        <v>25</v>
      </c>
      <c r="HQ70" s="530">
        <v>32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144</v>
      </c>
      <c r="IJ70" s="359" t="s">
        <v>25</v>
      </c>
      <c r="IK70" s="360">
        <v>32</v>
      </c>
      <c r="IL70" s="94" t="s">
        <v>15</v>
      </c>
      <c r="IM70" s="36" t="s">
        <v>16</v>
      </c>
      <c r="IN70" s="272" t="s">
        <v>143</v>
      </c>
      <c r="IO70" s="269" t="s">
        <v>77</v>
      </c>
      <c r="IP70" s="110">
        <v>23</v>
      </c>
      <c r="IQ70" s="94" t="s">
        <v>15</v>
      </c>
      <c r="IR70" s="36" t="s">
        <v>16</v>
      </c>
      <c r="IS70" s="272" t="s">
        <v>232</v>
      </c>
      <c r="IT70" s="269" t="s">
        <v>38</v>
      </c>
      <c r="IU70" s="110">
        <v>36</v>
      </c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230</v>
      </c>
      <c r="JD70" s="269" t="s">
        <v>231</v>
      </c>
      <c r="JE70" s="110">
        <v>34</v>
      </c>
      <c r="JF70" s="94" t="s">
        <v>15</v>
      </c>
      <c r="JG70" s="36" t="s">
        <v>16</v>
      </c>
      <c r="JH70" s="272" t="s">
        <v>99</v>
      </c>
      <c r="JI70" s="269" t="s">
        <v>49</v>
      </c>
      <c r="JJ70" s="110">
        <v>24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46"/>
      <c r="JS70" s="946"/>
      <c r="JT70" s="946"/>
      <c r="JU70" s="946"/>
      <c r="JV70" s="946"/>
      <c r="JW70" s="946"/>
      <c r="JX70" s="946"/>
      <c r="JY70" s="946"/>
      <c r="JZ70" s="946"/>
      <c r="KA70" s="946"/>
      <c r="KB70" s="943"/>
      <c r="KC70" s="943"/>
      <c r="KD70" s="943"/>
      <c r="KE70" s="943"/>
      <c r="KF70" s="943"/>
      <c r="KG70" s="946"/>
      <c r="KH70" s="946"/>
      <c r="KI70" s="946"/>
      <c r="KJ70" s="943"/>
      <c r="KK70" s="949"/>
      <c r="KL70" s="946"/>
      <c r="KM70" s="946"/>
      <c r="KN70" s="943"/>
      <c r="KO70" s="943"/>
      <c r="KP70" s="943"/>
      <c r="KQ70" s="966"/>
      <c r="KR70" s="70" t="s">
        <v>15</v>
      </c>
      <c r="KS70" s="952"/>
      <c r="KT70" s="964"/>
      <c r="KU70" s="952"/>
      <c r="KV70" s="952"/>
      <c r="KW70" s="952"/>
      <c r="KX70" s="952"/>
      <c r="KY70" s="952"/>
      <c r="KZ70" s="952"/>
      <c r="LA70" s="952"/>
      <c r="LB70" s="952"/>
      <c r="LC70" s="952"/>
      <c r="LD70" s="952"/>
      <c r="LE70" s="952"/>
      <c r="LF70" s="952"/>
      <c r="LG70" s="952"/>
      <c r="LH70" s="952"/>
      <c r="LI70" s="958"/>
      <c r="LJ70" s="59"/>
      <c r="LK70" s="49" t="s">
        <v>15</v>
      </c>
      <c r="LL70" s="938"/>
      <c r="LM70" s="956"/>
      <c r="LN70" s="938"/>
      <c r="LO70" s="938"/>
      <c r="LP70" s="938"/>
      <c r="LQ70" s="938"/>
      <c r="LR70" s="938"/>
      <c r="LS70" s="938"/>
      <c r="LT70" s="938"/>
      <c r="LU70" s="938"/>
      <c r="LV70" s="938"/>
      <c r="LW70" s="938"/>
      <c r="LX70" s="938"/>
      <c r="LY70" s="938"/>
      <c r="LZ70" s="938"/>
      <c r="MA70" s="938"/>
      <c r="MB70" s="956"/>
      <c r="MC70" s="956"/>
      <c r="MD70" s="956"/>
      <c r="ME70" s="956"/>
      <c r="MF70" s="938"/>
      <c r="MG70" s="938"/>
      <c r="MH70" s="956"/>
      <c r="MI70" s="956"/>
      <c r="MJ70" s="956"/>
      <c r="MK70" s="956"/>
      <c r="ML70" s="956"/>
      <c r="MM70" s="956"/>
      <c r="MN70" s="956"/>
      <c r="MO70" s="956"/>
      <c r="MP70" s="956"/>
      <c r="MQ70" s="956"/>
      <c r="MR70" s="956"/>
      <c r="MS70" s="956"/>
      <c r="MT70" s="956"/>
      <c r="MU70" s="956"/>
      <c r="MV70" s="938"/>
      <c r="MW70" s="938"/>
      <c r="MX70" s="956"/>
      <c r="MY70" s="956"/>
      <c r="MZ70" s="956"/>
      <c r="NA70" s="956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167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180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182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190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217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220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64" t="s">
        <v>225</v>
      </c>
      <c r="GB71" s="398"/>
      <c r="GC71" s="397"/>
      <c r="GD71" s="315"/>
      <c r="GE71" s="314"/>
      <c r="GF71" s="464" t="s">
        <v>221</v>
      </c>
      <c r="GG71" s="398"/>
      <c r="GH71" s="397"/>
      <c r="GI71" s="315"/>
      <c r="GJ71" s="314"/>
      <c r="GK71" s="464" t="s">
        <v>141</v>
      </c>
      <c r="GL71" s="398"/>
      <c r="GM71" s="397"/>
      <c r="GN71" s="526"/>
      <c r="GO71" s="527"/>
      <c r="GP71" s="528"/>
      <c r="GQ71" s="534"/>
      <c r="GR71" s="530"/>
      <c r="GS71" s="526"/>
      <c r="GT71" s="527"/>
      <c r="GU71" s="531"/>
      <c r="GV71" s="534"/>
      <c r="GW71" s="530"/>
      <c r="GX71" s="532"/>
      <c r="GY71" s="533"/>
      <c r="GZ71" s="528"/>
      <c r="HA71" s="534"/>
      <c r="HB71" s="530"/>
      <c r="HC71" s="526"/>
      <c r="HD71" s="527"/>
      <c r="HE71" s="531"/>
      <c r="HF71" s="534"/>
      <c r="HG71" s="530"/>
      <c r="HH71" s="532"/>
      <c r="HI71" s="533"/>
      <c r="HJ71" s="528"/>
      <c r="HK71" s="534"/>
      <c r="HL71" s="530"/>
      <c r="HM71" s="532"/>
      <c r="HN71" s="533"/>
      <c r="HO71" s="531"/>
      <c r="HP71" s="534"/>
      <c r="HQ71" s="530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110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110"/>
      <c r="JK71" s="94"/>
      <c r="JL71" s="33"/>
      <c r="JM71" s="272"/>
      <c r="JN71" s="269"/>
      <c r="JO71" s="110"/>
      <c r="JP71" s="381"/>
      <c r="JQ71" s="24"/>
      <c r="JR71" s="946"/>
      <c r="JS71" s="946"/>
      <c r="JT71" s="946"/>
      <c r="JU71" s="946"/>
      <c r="JV71" s="946"/>
      <c r="JW71" s="946"/>
      <c r="JX71" s="946"/>
      <c r="JY71" s="946"/>
      <c r="JZ71" s="946"/>
      <c r="KA71" s="946"/>
      <c r="KB71" s="943"/>
      <c r="KC71" s="943"/>
      <c r="KD71" s="943"/>
      <c r="KE71" s="943"/>
      <c r="KF71" s="943"/>
      <c r="KG71" s="946"/>
      <c r="KH71" s="946"/>
      <c r="KI71" s="946"/>
      <c r="KJ71" s="943"/>
      <c r="KK71" s="949"/>
      <c r="KL71" s="946"/>
      <c r="KM71" s="946"/>
      <c r="KN71" s="943"/>
      <c r="KO71" s="943"/>
      <c r="KP71" s="943"/>
      <c r="KQ71" s="966"/>
      <c r="KR71" s="70"/>
      <c r="KS71" s="952"/>
      <c r="KT71" s="964"/>
      <c r="KU71" s="952"/>
      <c r="KV71" s="952"/>
      <c r="KW71" s="952"/>
      <c r="KX71" s="952"/>
      <c r="KY71" s="952"/>
      <c r="KZ71" s="952"/>
      <c r="LA71" s="952"/>
      <c r="LB71" s="952"/>
      <c r="LC71" s="952"/>
      <c r="LD71" s="952"/>
      <c r="LE71" s="952"/>
      <c r="LF71" s="952"/>
      <c r="LG71" s="952"/>
      <c r="LH71" s="952"/>
      <c r="LI71" s="958"/>
      <c r="LJ71" s="59" t="s">
        <v>95</v>
      </c>
      <c r="LK71" s="49"/>
      <c r="LL71" s="938"/>
      <c r="LM71" s="956"/>
      <c r="LN71" s="938"/>
      <c r="LO71" s="938"/>
      <c r="LP71" s="938"/>
      <c r="LQ71" s="938"/>
      <c r="LR71" s="938"/>
      <c r="LS71" s="938"/>
      <c r="LT71" s="938"/>
      <c r="LU71" s="938"/>
      <c r="LV71" s="938"/>
      <c r="LW71" s="938"/>
      <c r="LX71" s="938"/>
      <c r="LY71" s="938"/>
      <c r="LZ71" s="938"/>
      <c r="MA71" s="938"/>
      <c r="MB71" s="956"/>
      <c r="MC71" s="956"/>
      <c r="MD71" s="956"/>
      <c r="ME71" s="956"/>
      <c r="MF71" s="938"/>
      <c r="MG71" s="938"/>
      <c r="MH71" s="956"/>
      <c r="MI71" s="956"/>
      <c r="MJ71" s="956"/>
      <c r="MK71" s="956"/>
      <c r="ML71" s="956"/>
      <c r="MM71" s="956"/>
      <c r="MN71" s="956"/>
      <c r="MO71" s="956"/>
      <c r="MP71" s="956"/>
      <c r="MQ71" s="956"/>
      <c r="MR71" s="956"/>
      <c r="MS71" s="956"/>
      <c r="MT71" s="956"/>
      <c r="MU71" s="956"/>
      <c r="MV71" s="938"/>
      <c r="MW71" s="938"/>
      <c r="MX71" s="956"/>
      <c r="MY71" s="956"/>
      <c r="MZ71" s="956"/>
      <c r="NA71" s="956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184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133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219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5"/>
      <c r="GB72" s="400"/>
      <c r="GC72" s="401"/>
      <c r="GD72" s="318"/>
      <c r="GE72" s="319"/>
      <c r="GF72" s="465"/>
      <c r="GG72" s="400"/>
      <c r="GH72" s="401"/>
      <c r="GI72" s="318"/>
      <c r="GJ72" s="319"/>
      <c r="GK72" s="465"/>
      <c r="GL72" s="400"/>
      <c r="GM72" s="401"/>
      <c r="GN72" s="535"/>
      <c r="GO72" s="536"/>
      <c r="GP72" s="537"/>
      <c r="GQ72" s="538"/>
      <c r="GR72" s="539"/>
      <c r="GS72" s="535"/>
      <c r="GT72" s="536"/>
      <c r="GU72" s="540"/>
      <c r="GV72" s="538"/>
      <c r="GW72" s="539"/>
      <c r="GX72" s="541"/>
      <c r="GY72" s="542"/>
      <c r="GZ72" s="537"/>
      <c r="HA72" s="538"/>
      <c r="HB72" s="539"/>
      <c r="HC72" s="535"/>
      <c r="HD72" s="536"/>
      <c r="HE72" s="540"/>
      <c r="HF72" s="538"/>
      <c r="HG72" s="539"/>
      <c r="HH72" s="541"/>
      <c r="HI72" s="542"/>
      <c r="HJ72" s="537"/>
      <c r="HK72" s="538"/>
      <c r="HL72" s="539"/>
      <c r="HM72" s="541"/>
      <c r="HN72" s="542"/>
      <c r="HO72" s="540"/>
      <c r="HP72" s="538"/>
      <c r="HQ72" s="539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111"/>
      <c r="IV72" s="90"/>
      <c r="IW72" s="34"/>
      <c r="IX72" s="273"/>
      <c r="IY72" s="273"/>
      <c r="IZ72" s="111"/>
      <c r="JA72" s="92"/>
      <c r="JB72" s="34"/>
      <c r="JC72" s="273"/>
      <c r="JD72" s="273"/>
      <c r="JE72" s="111"/>
      <c r="JF72" s="92"/>
      <c r="JG72" s="34"/>
      <c r="JH72" s="273"/>
      <c r="JI72" s="273"/>
      <c r="JJ72" s="111"/>
      <c r="JK72" s="92"/>
      <c r="JL72" s="34"/>
      <c r="JM72" s="273"/>
      <c r="JN72" s="273"/>
      <c r="JO72" s="111"/>
      <c r="JP72" s="381"/>
      <c r="JQ72" s="25"/>
      <c r="JR72" s="947"/>
      <c r="JS72" s="947"/>
      <c r="JT72" s="947"/>
      <c r="JU72" s="947"/>
      <c r="JV72" s="947"/>
      <c r="JW72" s="947"/>
      <c r="JX72" s="947"/>
      <c r="JY72" s="947"/>
      <c r="JZ72" s="947"/>
      <c r="KA72" s="947"/>
      <c r="KB72" s="944"/>
      <c r="KC72" s="944"/>
      <c r="KD72" s="944"/>
      <c r="KE72" s="944"/>
      <c r="KF72" s="944"/>
      <c r="KG72" s="947"/>
      <c r="KH72" s="947"/>
      <c r="KI72" s="947"/>
      <c r="KJ72" s="944"/>
      <c r="KK72" s="950"/>
      <c r="KL72" s="947"/>
      <c r="KM72" s="947"/>
      <c r="KN72" s="944"/>
      <c r="KO72" s="944"/>
      <c r="KP72" s="944"/>
      <c r="KQ72" s="966"/>
      <c r="KR72" s="71"/>
      <c r="KS72" s="953"/>
      <c r="KT72" s="965"/>
      <c r="KU72" s="953"/>
      <c r="KV72" s="953"/>
      <c r="KW72" s="953"/>
      <c r="KX72" s="953"/>
      <c r="KY72" s="953"/>
      <c r="KZ72" s="953"/>
      <c r="LA72" s="953"/>
      <c r="LB72" s="953"/>
      <c r="LC72" s="953"/>
      <c r="LD72" s="953"/>
      <c r="LE72" s="953"/>
      <c r="LF72" s="953"/>
      <c r="LG72" s="953"/>
      <c r="LH72" s="953"/>
      <c r="LI72" s="959"/>
      <c r="LJ72" s="60"/>
      <c r="LK72" s="50"/>
      <c r="LL72" s="939"/>
      <c r="LM72" s="956"/>
      <c r="LN72" s="939"/>
      <c r="LO72" s="939"/>
      <c r="LP72" s="939"/>
      <c r="LQ72" s="939"/>
      <c r="LR72" s="939"/>
      <c r="LS72" s="939"/>
      <c r="LT72" s="939"/>
      <c r="LU72" s="939"/>
      <c r="LV72" s="939"/>
      <c r="LW72" s="939"/>
      <c r="LX72" s="939"/>
      <c r="LY72" s="939"/>
      <c r="LZ72" s="939"/>
      <c r="MA72" s="939"/>
      <c r="MB72" s="956"/>
      <c r="MC72" s="956"/>
      <c r="MD72" s="956"/>
      <c r="ME72" s="956"/>
      <c r="MF72" s="939"/>
      <c r="MG72" s="939"/>
      <c r="MH72" s="956"/>
      <c r="MI72" s="956"/>
      <c r="MJ72" s="956"/>
      <c r="MK72" s="956"/>
      <c r="ML72" s="956"/>
      <c r="MM72" s="956"/>
      <c r="MN72" s="956"/>
      <c r="MO72" s="956"/>
      <c r="MP72" s="956"/>
      <c r="MQ72" s="956"/>
      <c r="MR72" s="956"/>
      <c r="MS72" s="956"/>
      <c r="MT72" s="956"/>
      <c r="MU72" s="956"/>
      <c r="MV72" s="939"/>
      <c r="MW72" s="939"/>
      <c r="MX72" s="956"/>
      <c r="MY72" s="956"/>
      <c r="MZ72" s="956"/>
      <c r="NA72" s="956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216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63" t="s">
        <v>224</v>
      </c>
      <c r="GB73" s="393"/>
      <c r="GC73" s="394"/>
      <c r="GD73" s="312"/>
      <c r="GE73" s="322"/>
      <c r="GF73" s="463"/>
      <c r="GG73" s="393"/>
      <c r="GH73" s="394"/>
      <c r="GI73" s="312"/>
      <c r="GJ73" s="322"/>
      <c r="GK73" s="463" t="s">
        <v>139</v>
      </c>
      <c r="GL73" s="393"/>
      <c r="GM73" s="394"/>
      <c r="GN73" s="518"/>
      <c r="GO73" s="547"/>
      <c r="GP73" s="520"/>
      <c r="GQ73" s="521"/>
      <c r="GR73" s="522"/>
      <c r="GS73" s="518"/>
      <c r="GT73" s="547"/>
      <c r="GU73" s="523"/>
      <c r="GV73" s="521"/>
      <c r="GW73" s="522"/>
      <c r="GX73" s="524"/>
      <c r="GY73" s="548"/>
      <c r="GZ73" s="520"/>
      <c r="HA73" s="521"/>
      <c r="HB73" s="522"/>
      <c r="HC73" s="518"/>
      <c r="HD73" s="547"/>
      <c r="HE73" s="523"/>
      <c r="HF73" s="521"/>
      <c r="HG73" s="522"/>
      <c r="HH73" s="524"/>
      <c r="HI73" s="548"/>
      <c r="HJ73" s="520"/>
      <c r="HK73" s="521"/>
      <c r="HL73" s="522"/>
      <c r="HM73" s="524"/>
      <c r="HN73" s="548"/>
      <c r="HO73" s="523"/>
      <c r="HP73" s="521"/>
      <c r="HQ73" s="522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109"/>
      <c r="JK73" s="93"/>
      <c r="JL73" s="37"/>
      <c r="JM73" s="270"/>
      <c r="JN73" s="271"/>
      <c r="JO73" s="109"/>
      <c r="JP73" s="381"/>
      <c r="JQ73" s="23"/>
      <c r="JR73" s="945">
        <f t="shared" ref="JR73" si="440">COUNTIF($A73:$JJ76,"=CSB13")</f>
        <v>1</v>
      </c>
      <c r="JS73" s="945">
        <v>0</v>
      </c>
      <c r="JT73" s="945">
        <f t="shared" ref="JT73" si="441">COUNTIF($A73:$JJ76,"=CSB24")</f>
        <v>1</v>
      </c>
      <c r="JU73" s="945">
        <v>1</v>
      </c>
      <c r="JV73" s="945">
        <v>1</v>
      </c>
      <c r="JW73" s="945">
        <f t="shared" ref="JW73" si="442">COUNTIF($A73:$JJ76,"=CSB4")</f>
        <v>1</v>
      </c>
      <c r="JX73" s="945">
        <v>1</v>
      </c>
      <c r="JY73" s="945">
        <v>1</v>
      </c>
      <c r="JZ73" s="945">
        <f t="shared" ref="JZ73" si="443">COUNTIF($A73:$JJ76,"B1")</f>
        <v>1</v>
      </c>
      <c r="KA73" s="945">
        <v>0</v>
      </c>
      <c r="KB73" s="942">
        <v>1</v>
      </c>
      <c r="KC73" s="942">
        <v>1</v>
      </c>
      <c r="KD73" s="942">
        <v>1</v>
      </c>
      <c r="KE73" s="942">
        <f t="shared" ref="KE73" si="444">COUNTIF($A73:$JJ76,"=14")</f>
        <v>1</v>
      </c>
      <c r="KF73" s="942">
        <f t="shared" ref="KF73" si="445">COUNTIF($A73:$JJ76,"=16")</f>
        <v>2</v>
      </c>
      <c r="KG73" s="945">
        <f t="shared" ref="KG73" si="446">COUNTIF($A73:$JJ76,"=22")</f>
        <v>0</v>
      </c>
      <c r="KH73" s="945">
        <f t="shared" ref="KH73" si="447">COUNTIF($A73:$JJ76,"=23")</f>
        <v>7</v>
      </c>
      <c r="KI73" s="945">
        <v>1</v>
      </c>
      <c r="KJ73" s="942">
        <f t="shared" ref="KJ73" si="448">COUNTIF($A73:$JJ76,"=25")</f>
        <v>1</v>
      </c>
      <c r="KK73" s="948">
        <f t="shared" ref="KK73" si="449">COUNTIF($A73:$JJ76,"=26")</f>
        <v>0</v>
      </c>
      <c r="KL73" s="945">
        <f t="shared" ref="KL73" si="450">COUNTIF($A73:$JJ76,"=31")</f>
        <v>0</v>
      </c>
      <c r="KM73" s="945">
        <f t="shared" ref="KM73" si="451">COUNTIF($A73:$JJ76,"=32")</f>
        <v>1</v>
      </c>
      <c r="KN73" s="942">
        <f t="shared" ref="KN73" si="452">COUNTIF($A73:$JJ76,"=34")</f>
        <v>1</v>
      </c>
      <c r="KO73" s="942">
        <f t="shared" ref="KO73" si="453">COUNTIF($A73:$JJ76,"=35")</f>
        <v>1</v>
      </c>
      <c r="KP73" s="942">
        <f t="shared" ref="KP73" si="454">COUNTIF($A73:$JJ76,"=36")</f>
        <v>1</v>
      </c>
      <c r="KQ73" s="966">
        <f>COUNTIF($A73:$KP76,"=34")</f>
        <v>1</v>
      </c>
      <c r="KR73" s="69"/>
      <c r="KS73" s="951" t="str">
        <f>IF(COUNTIF($A73:$JJ76,"=41")&gt;0,"X"," ")</f>
        <v xml:space="preserve"> </v>
      </c>
      <c r="KT73" s="963" t="str">
        <f>IF(COUNTIF($A73:$JJ76,"=42")&gt;0,"X"," ")</f>
        <v xml:space="preserve"> </v>
      </c>
      <c r="KU73" s="951" t="str">
        <f>IF(COUNTIF($A73:$JJ76,"=40")&gt;0,"X"," ")</f>
        <v xml:space="preserve"> </v>
      </c>
      <c r="KV73" s="951" t="str">
        <f>IF(COUNTIF($A73:$JJ76,"=11")&gt;0,"X"," ")</f>
        <v>X</v>
      </c>
      <c r="KW73" s="951" t="str">
        <f>IF(COUNTIF($A73:$JJ76,"=13")&gt;0,"X"," ")</f>
        <v>X</v>
      </c>
      <c r="KX73" s="951" t="str">
        <f>IF(COUNTIF($A73:$JJ76,"=19")&gt;0,"X"," ")</f>
        <v xml:space="preserve"> </v>
      </c>
      <c r="KY73" s="951" t="str">
        <f>IF(COUNTIF($A73:$JJ76,"=14")&gt;0,"X"," ")</f>
        <v>X</v>
      </c>
      <c r="KZ73" s="951" t="str">
        <f>IF(COUNTIF($A73:$JJ76,"=23")&gt;0,"X"," ")</f>
        <v>X</v>
      </c>
      <c r="LA73" s="951" t="str">
        <f>IF(COUNTIF($A73:$JJ76,"=24")&gt;0,"X"," ")</f>
        <v>X</v>
      </c>
      <c r="LB73" s="951" t="str">
        <f>IF(COUNTIF($A73:$JJ76,"=25")&gt;0,"X"," ")</f>
        <v>X</v>
      </c>
      <c r="LC73" s="951" t="str">
        <f>IF(COUNTIF($A73:$JJ76,"=26")&gt;0,"X"," ")</f>
        <v xml:space="preserve"> </v>
      </c>
      <c r="LD73" s="951" t="str">
        <f>IF(COUNTIF($A73:$JJ76,"=29")&gt;0,"X"," ")</f>
        <v xml:space="preserve"> </v>
      </c>
      <c r="LE73" s="951" t="str">
        <f>IF(COUNTIF($A73:$JJ76,"=30")&gt;0,"X"," ")</f>
        <v xml:space="preserve"> </v>
      </c>
      <c r="LF73" s="951" t="str">
        <f>IF(COUNTIF($A73:$JJ76,"=31")&gt;0,"X"," ")</f>
        <v xml:space="preserve"> </v>
      </c>
      <c r="LG73" s="951" t="str">
        <f>IF(COUNTIF($A73:$JJ76,"=32")&gt;0,"X"," ")</f>
        <v>X</v>
      </c>
      <c r="LH73" s="951" t="str">
        <f>IF(COUNTIF($A73:$JJ76,"=33")&gt;0,"X"," ")</f>
        <v xml:space="preserve"> </v>
      </c>
      <c r="LI73" s="957" t="str">
        <f>IF(COUNTIF($A73:$JJ76,"=34")&gt;0,"X"," ")</f>
        <v>X</v>
      </c>
      <c r="LJ73" s="58"/>
      <c r="LK73" s="48"/>
      <c r="LL73" s="937" t="str">
        <f>IF(COUNTIF($A73:$JJ76,"=H.Prus")&gt;0,"Z"," ")</f>
        <v xml:space="preserve"> </v>
      </c>
      <c r="LM73" s="956" t="str">
        <f t="shared" ref="LM73" si="455">IF(COUNTIF($A73:$JJ76,"=Sz.Zieliński")&gt;0,"Z"," ")</f>
        <v xml:space="preserve"> </v>
      </c>
      <c r="LN73" s="937" t="str">
        <f>IF(COUNTIF($A73:$JJ76,"=M.Marcinkiewicz")&gt;0,"Z"," ")</f>
        <v>Z</v>
      </c>
      <c r="LO73" s="937" t="str">
        <f>IF(COUNTIF($A73:$JJ76,"=K.Cis")&gt;0,"Z"," ")</f>
        <v>Z</v>
      </c>
      <c r="LP73" s="937" t="str">
        <f t="shared" ref="LP73" si="456">IF(COUNTIF($A73:$JJ76,"=D.Lechtańska")&gt;0,"Z"," ")</f>
        <v xml:space="preserve"> </v>
      </c>
      <c r="LQ73" s="937" t="str">
        <f>IF(COUNTIF($A73:$JJ76,"=K.Choroszko")&gt;0,"Z"," ")</f>
        <v>Z</v>
      </c>
      <c r="LR73" s="937" t="str">
        <f>IF(COUNTIF($A73:$JJ76,"=Z.Niewiadomski")&gt;0,"Z"," ")</f>
        <v xml:space="preserve"> </v>
      </c>
      <c r="LS73" s="937" t="str">
        <f>IF(COUNTIF($A73:$JJ76,"=Z.Niewiadomski")&gt;0,"Z"," ")</f>
        <v xml:space="preserve"> </v>
      </c>
      <c r="LT73" s="937" t="str">
        <f>IF(COUNTIF($A73:$JJ76,"=Z.Niewiadomski")&gt;0,"Z"," ")</f>
        <v xml:space="preserve"> </v>
      </c>
      <c r="LU73" s="937" t="str">
        <f>IF(COUNTIF($A73:$JJ76,"=Z.Niewiadomski")&gt;0,"Z"," ")</f>
        <v xml:space="preserve"> </v>
      </c>
      <c r="LV73" s="937" t="str">
        <f>IF(COUNTIF($A73:$JJ76,"=Z.Niewiadomski")&gt;0,"Z"," ")</f>
        <v xml:space="preserve"> </v>
      </c>
      <c r="LW73" s="937" t="str">
        <f>IF(COUNTIF($A73:$JJ76,"=A.Miściur-Kaszyńska")&gt;0,"Z"," ")</f>
        <v xml:space="preserve"> </v>
      </c>
      <c r="LX73" s="937" t="str">
        <f t="shared" ref="LX73" si="457">IF(COUNTIF($A73:$JJ76,"=K.Janowicz")&gt;0,"Z"," ")</f>
        <v xml:space="preserve"> </v>
      </c>
      <c r="LY73" s="937" t="str">
        <f>IF(COUNTIF($A73:$JJ76,"=K.Kiejdo")&gt;0,"Z"," ")</f>
        <v>Z</v>
      </c>
      <c r="LZ73" s="937" t="str">
        <f>IF(COUNTIF($A73:$JJ76,"=M.Kieżun")&gt;0,"Z"," ")</f>
        <v>Z</v>
      </c>
      <c r="MA73" s="937" t="str">
        <f>IF(COUNTIF($A73:$JJ76,"=I.Kasprzyk")&gt;0,"Z"," ")</f>
        <v xml:space="preserve"> </v>
      </c>
      <c r="MB73" s="956" t="str">
        <f>IF(COUNTIF($A73:$JJ76,"=M.Choroszko")&gt;0,"Z"," ")</f>
        <v>Z</v>
      </c>
      <c r="MC73" s="956" t="str">
        <f>IF(COUNTIF($A73:$JJ76,"=M.Grzyb")&gt;0,"Z"," ")</f>
        <v>Z</v>
      </c>
      <c r="MD73" s="956" t="str">
        <f>IF(COUNTIF($A73:$JJ76,"=A.Muż")&gt;0,"Z"," ")</f>
        <v xml:space="preserve"> </v>
      </c>
      <c r="ME73" s="956" t="str">
        <f>IF(COUNTIF($A73:$JJ76,"=E.Kicka")&gt;0,"Z"," ")</f>
        <v xml:space="preserve"> </v>
      </c>
      <c r="MF73" s="937" t="str">
        <f t="shared" ref="MF73" si="458">IF(COUNTIF($A73:$JJ76,"=P.Lisatowicz")&gt;0,"Z"," ")</f>
        <v xml:space="preserve"> </v>
      </c>
      <c r="MG73" s="937" t="str">
        <f>IF(COUNTIF($A73:$JJ76,"=M.Szonert")&gt;0,"Z"," ")</f>
        <v>Z</v>
      </c>
      <c r="MH73" s="956" t="str">
        <f>IF(COUNTIF($A73:$JJ76,"=E.Ciarciński")&gt;0,"Z"," ")</f>
        <v xml:space="preserve"> </v>
      </c>
      <c r="MI73" s="956" t="str">
        <f>IF(COUNTIF($A73:$JJ76,"=M.Czajka")&gt;0,"Z"," ")</f>
        <v xml:space="preserve"> </v>
      </c>
      <c r="MJ73" s="956" t="str">
        <f t="shared" ref="MJ73" si="459">IF(COUNTIF($A73:$JJ76,"=W.Kopacki")&gt;0,"Z"," ")</f>
        <v xml:space="preserve"> </v>
      </c>
      <c r="MK73" s="956" t="str">
        <f>IF(COUNTIF($A73:$JJ76,"=A.Naszlin")&gt;0,"Z"," ")</f>
        <v xml:space="preserve"> </v>
      </c>
      <c r="ML73" s="956" t="str">
        <f>IF(COUNTIF($A73:$JJ76,"=A.Tychek")&gt;0,"Z"," ")</f>
        <v xml:space="preserve"> </v>
      </c>
      <c r="MM73" s="956" t="str">
        <f>IF(COUNTIF($A73:$JJ76,"=R.Sokulski")&gt;0,"Z"," ")</f>
        <v>Z</v>
      </c>
      <c r="MN73" s="956" t="str">
        <f>IF(COUNTIF($A73:$JJ76,"=S.Piotrowska")&gt;0,"Z"," ")</f>
        <v>Z</v>
      </c>
      <c r="MO73" s="956" t="str">
        <f>IF(COUNTIF($A73:$JJ76,"=J.Gregorczuk")&gt;0,"Z"," ")</f>
        <v>Z</v>
      </c>
      <c r="MP73" s="956" t="str">
        <f t="shared" ref="MP73" si="460">IF(COUNTIF($A73:$JJ76,"=A.Wyrwicka")&gt;0,"Z"," ")</f>
        <v>Z</v>
      </c>
      <c r="MQ73" s="956" t="str">
        <f t="shared" ref="MQ73" si="461">IF(COUNTIF($A73:$JJ76,"=K.Kopacki")&gt;0,"Z"," ")</f>
        <v xml:space="preserve"> </v>
      </c>
      <c r="MR73" s="956" t="str">
        <f>IF(COUNTIF($A73:$JJ76,"=R.Przęczek")&gt;0,"Z"," ")</f>
        <v xml:space="preserve"> </v>
      </c>
      <c r="MS73" s="956" t="str">
        <f>IF(COUNTIF($A73:$JJ76,"=D.Ławecka-Bednarska")&gt;0,"Z"," ")</f>
        <v xml:space="preserve"> </v>
      </c>
      <c r="MT73" s="956" t="str">
        <f t="shared" ref="MT73" si="462">IF(COUNTIF($A73:$JJ76,"=A.Sadolewski")&gt;0,"Z"," ")</f>
        <v xml:space="preserve"> </v>
      </c>
      <c r="MU73" s="956" t="str">
        <f>IF(COUNTIF($A73:$JJ76,"=M.Lipiński")&gt;0,"Z"," ")</f>
        <v xml:space="preserve"> </v>
      </c>
      <c r="MV73" s="937" t="str">
        <f t="shared" ref="MV73" si="463">IF(COUNTIF($A73:$JJ76,"=E.Leśnikowska")&gt;0,"Z"," ")</f>
        <v>Z</v>
      </c>
      <c r="MW73" s="937" t="str">
        <f>IF(COUNTIF($A73:$JJ76,"=N.Liakh")&gt;0,"Z"," ")</f>
        <v xml:space="preserve"> </v>
      </c>
      <c r="MX73" s="956" t="str">
        <f>IF(COUNTIF($A73:$JJ76,"=J.Lubkiewicz")&gt;0,"Z"," ")</f>
        <v xml:space="preserve"> </v>
      </c>
      <c r="MY73" s="956" t="str">
        <f t="shared" ref="MY73" si="464">IF(COUNTIF($A73:$JJ76,"=K.Kaczmarczyk")&gt;0,"Z"," ")</f>
        <v>Z</v>
      </c>
      <c r="MZ73" s="956" t="str">
        <f>IF(COUNTIF($A73:$JJ76,"=H.Libuda")&gt;0,"Z"," ")</f>
        <v xml:space="preserve"> </v>
      </c>
      <c r="NA73" s="956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166</v>
      </c>
      <c r="I74" s="282" t="s">
        <v>168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174</v>
      </c>
      <c r="X74" s="282" t="s">
        <v>42</v>
      </c>
      <c r="Y74" s="110" t="s">
        <v>173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179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181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183</v>
      </c>
      <c r="CA74" s="260" t="s">
        <v>29</v>
      </c>
      <c r="CB74" s="234" t="s">
        <v>194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134</v>
      </c>
      <c r="CQ74" s="110" t="s">
        <v>301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193</v>
      </c>
      <c r="EJ74" s="252" t="s">
        <v>303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218</v>
      </c>
      <c r="EX74" s="396" t="s">
        <v>198</v>
      </c>
      <c r="EY74" s="397" t="s">
        <v>228</v>
      </c>
      <c r="EZ74" s="315" t="s">
        <v>17</v>
      </c>
      <c r="FA74" s="323" t="s">
        <v>18</v>
      </c>
      <c r="FB74" s="395" t="s">
        <v>177</v>
      </c>
      <c r="FC74" s="396" t="s">
        <v>33</v>
      </c>
      <c r="FD74" s="397" t="s">
        <v>300</v>
      </c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194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178</v>
      </c>
      <c r="FR74" s="396" t="s">
        <v>145</v>
      </c>
      <c r="FS74" s="397">
        <v>16</v>
      </c>
      <c r="FT74" s="315" t="s">
        <v>17</v>
      </c>
      <c r="FU74" s="323" t="s">
        <v>18</v>
      </c>
      <c r="FV74" s="395" t="s">
        <v>178</v>
      </c>
      <c r="FW74" s="396" t="s">
        <v>145</v>
      </c>
      <c r="FX74" s="397">
        <v>16</v>
      </c>
      <c r="FY74" s="315" t="s">
        <v>17</v>
      </c>
      <c r="FZ74" s="323" t="s">
        <v>18</v>
      </c>
      <c r="GA74" s="464" t="s">
        <v>137</v>
      </c>
      <c r="GB74" s="466" t="s">
        <v>138</v>
      </c>
      <c r="GC74" s="581" t="s">
        <v>227</v>
      </c>
      <c r="GD74" s="315" t="s">
        <v>17</v>
      </c>
      <c r="GE74" s="323" t="s">
        <v>18</v>
      </c>
      <c r="GF74" s="464" t="s">
        <v>94</v>
      </c>
      <c r="GG74" s="396" t="s">
        <v>222</v>
      </c>
      <c r="GH74" s="397">
        <v>35</v>
      </c>
      <c r="GI74" s="315" t="s">
        <v>17</v>
      </c>
      <c r="GJ74" s="323" t="s">
        <v>18</v>
      </c>
      <c r="GK74" s="464" t="s">
        <v>142</v>
      </c>
      <c r="GL74" s="396" t="s">
        <v>98</v>
      </c>
      <c r="GM74" s="581" t="s">
        <v>226</v>
      </c>
      <c r="GN74" s="526" t="s">
        <v>17</v>
      </c>
      <c r="GO74" s="549" t="s">
        <v>18</v>
      </c>
      <c r="GP74" s="528" t="s">
        <v>143</v>
      </c>
      <c r="GQ74" s="529" t="s">
        <v>77</v>
      </c>
      <c r="GR74" s="530">
        <v>23</v>
      </c>
      <c r="GS74" s="526" t="s">
        <v>17</v>
      </c>
      <c r="GT74" s="549" t="s">
        <v>18</v>
      </c>
      <c r="GU74" s="531" t="s">
        <v>143</v>
      </c>
      <c r="GV74" s="529" t="s">
        <v>77</v>
      </c>
      <c r="GW74" s="530">
        <v>23</v>
      </c>
      <c r="GX74" s="532" t="s">
        <v>17</v>
      </c>
      <c r="GY74" s="550" t="s">
        <v>18</v>
      </c>
      <c r="GZ74" s="528" t="s">
        <v>143</v>
      </c>
      <c r="HA74" s="529" t="s">
        <v>77</v>
      </c>
      <c r="HB74" s="530">
        <v>23</v>
      </c>
      <c r="HC74" s="526" t="s">
        <v>17</v>
      </c>
      <c r="HD74" s="549" t="s">
        <v>18</v>
      </c>
      <c r="HE74" s="531" t="s">
        <v>143</v>
      </c>
      <c r="HF74" s="529" t="s">
        <v>77</v>
      </c>
      <c r="HG74" s="530">
        <v>23</v>
      </c>
      <c r="HH74" s="532" t="s">
        <v>17</v>
      </c>
      <c r="HI74" s="550" t="s">
        <v>18</v>
      </c>
      <c r="HJ74" s="528" t="s">
        <v>143</v>
      </c>
      <c r="HK74" s="529" t="s">
        <v>77</v>
      </c>
      <c r="HL74" s="530">
        <v>23</v>
      </c>
      <c r="HM74" s="532" t="s">
        <v>17</v>
      </c>
      <c r="HN74" s="550" t="s">
        <v>18</v>
      </c>
      <c r="HO74" s="531" t="s">
        <v>143</v>
      </c>
      <c r="HP74" s="529" t="s">
        <v>77</v>
      </c>
      <c r="HQ74" s="530">
        <v>23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143</v>
      </c>
      <c r="IJ74" s="359" t="s">
        <v>77</v>
      </c>
      <c r="IK74" s="360">
        <v>23</v>
      </c>
      <c r="IL74" s="94" t="s">
        <v>17</v>
      </c>
      <c r="IM74" s="38" t="s">
        <v>18</v>
      </c>
      <c r="IN74" s="272" t="s">
        <v>319</v>
      </c>
      <c r="IO74" s="930" t="s">
        <v>318</v>
      </c>
      <c r="IP74" s="409">
        <v>24</v>
      </c>
      <c r="IQ74" s="94" t="s">
        <v>17</v>
      </c>
      <c r="IR74" s="38" t="s">
        <v>18</v>
      </c>
      <c r="IS74" s="272" t="s">
        <v>230</v>
      </c>
      <c r="IT74" s="269" t="s">
        <v>231</v>
      </c>
      <c r="IU74" s="409">
        <v>34</v>
      </c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232</v>
      </c>
      <c r="JD74" s="269" t="s">
        <v>38</v>
      </c>
      <c r="JE74" s="110">
        <v>36</v>
      </c>
      <c r="JF74" s="94" t="s">
        <v>17</v>
      </c>
      <c r="JG74" s="38" t="s">
        <v>18</v>
      </c>
      <c r="JH74" s="272" t="s">
        <v>144</v>
      </c>
      <c r="JI74" s="269" t="s">
        <v>25</v>
      </c>
      <c r="JJ74" s="110">
        <v>32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46"/>
      <c r="JS74" s="946"/>
      <c r="JT74" s="946"/>
      <c r="JU74" s="946"/>
      <c r="JV74" s="946"/>
      <c r="JW74" s="946"/>
      <c r="JX74" s="946"/>
      <c r="JY74" s="946"/>
      <c r="JZ74" s="946"/>
      <c r="KA74" s="946"/>
      <c r="KB74" s="943"/>
      <c r="KC74" s="943"/>
      <c r="KD74" s="943"/>
      <c r="KE74" s="943"/>
      <c r="KF74" s="943"/>
      <c r="KG74" s="946"/>
      <c r="KH74" s="946"/>
      <c r="KI74" s="946"/>
      <c r="KJ74" s="943"/>
      <c r="KK74" s="949"/>
      <c r="KL74" s="946"/>
      <c r="KM74" s="946"/>
      <c r="KN74" s="943"/>
      <c r="KO74" s="943"/>
      <c r="KP74" s="943"/>
      <c r="KQ74" s="966"/>
      <c r="KR74" s="70" t="s">
        <v>17</v>
      </c>
      <c r="KS74" s="952"/>
      <c r="KT74" s="964"/>
      <c r="KU74" s="952"/>
      <c r="KV74" s="952"/>
      <c r="KW74" s="952"/>
      <c r="KX74" s="952"/>
      <c r="KY74" s="952"/>
      <c r="KZ74" s="952"/>
      <c r="LA74" s="952"/>
      <c r="LB74" s="952"/>
      <c r="LC74" s="952"/>
      <c r="LD74" s="952"/>
      <c r="LE74" s="952"/>
      <c r="LF74" s="952"/>
      <c r="LG74" s="952"/>
      <c r="LH74" s="952"/>
      <c r="LI74" s="958"/>
      <c r="LJ74" s="59"/>
      <c r="LK74" s="49" t="s">
        <v>17</v>
      </c>
      <c r="LL74" s="938"/>
      <c r="LM74" s="956"/>
      <c r="LN74" s="938"/>
      <c r="LO74" s="938"/>
      <c r="LP74" s="938"/>
      <c r="LQ74" s="938"/>
      <c r="LR74" s="938"/>
      <c r="LS74" s="938"/>
      <c r="LT74" s="938"/>
      <c r="LU74" s="938"/>
      <c r="LV74" s="938"/>
      <c r="LW74" s="938"/>
      <c r="LX74" s="938"/>
      <c r="LY74" s="938"/>
      <c r="LZ74" s="938"/>
      <c r="MA74" s="938"/>
      <c r="MB74" s="956"/>
      <c r="MC74" s="956"/>
      <c r="MD74" s="956"/>
      <c r="ME74" s="956"/>
      <c r="MF74" s="938"/>
      <c r="MG74" s="938"/>
      <c r="MH74" s="956"/>
      <c r="MI74" s="956"/>
      <c r="MJ74" s="956"/>
      <c r="MK74" s="956"/>
      <c r="ML74" s="956"/>
      <c r="MM74" s="956"/>
      <c r="MN74" s="956"/>
      <c r="MO74" s="956"/>
      <c r="MP74" s="956"/>
      <c r="MQ74" s="956"/>
      <c r="MR74" s="956"/>
      <c r="MS74" s="956"/>
      <c r="MT74" s="956"/>
      <c r="MU74" s="956"/>
      <c r="MV74" s="938"/>
      <c r="MW74" s="938"/>
      <c r="MX74" s="956"/>
      <c r="MY74" s="956"/>
      <c r="MZ74" s="956"/>
      <c r="NA74" s="956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167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180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182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190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217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220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64" t="s">
        <v>225</v>
      </c>
      <c r="GB75" s="398"/>
      <c r="GC75" s="397"/>
      <c r="GD75" s="315"/>
      <c r="GE75" s="323"/>
      <c r="GF75" s="464" t="s">
        <v>221</v>
      </c>
      <c r="GG75" s="398"/>
      <c r="GH75" s="397"/>
      <c r="GI75" s="315"/>
      <c r="GJ75" s="323"/>
      <c r="GK75" s="464" t="s">
        <v>141</v>
      </c>
      <c r="GL75" s="398"/>
      <c r="GM75" s="397"/>
      <c r="GN75" s="526"/>
      <c r="GO75" s="549"/>
      <c r="GP75" s="528"/>
      <c r="GQ75" s="534"/>
      <c r="GR75" s="530"/>
      <c r="GS75" s="526"/>
      <c r="GT75" s="549"/>
      <c r="GU75" s="531"/>
      <c r="GV75" s="534"/>
      <c r="GW75" s="530"/>
      <c r="GX75" s="532"/>
      <c r="GY75" s="550"/>
      <c r="GZ75" s="528"/>
      <c r="HA75" s="534"/>
      <c r="HB75" s="530"/>
      <c r="HC75" s="526"/>
      <c r="HD75" s="549"/>
      <c r="HE75" s="531"/>
      <c r="HF75" s="534"/>
      <c r="HG75" s="530"/>
      <c r="HH75" s="532"/>
      <c r="HI75" s="550"/>
      <c r="HJ75" s="528"/>
      <c r="HK75" s="534"/>
      <c r="HL75" s="530"/>
      <c r="HM75" s="532"/>
      <c r="HN75" s="550"/>
      <c r="HO75" s="531"/>
      <c r="HP75" s="534"/>
      <c r="HQ75" s="530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 t="s">
        <v>320</v>
      </c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110"/>
      <c r="JK75" s="94"/>
      <c r="JL75" s="38"/>
      <c r="JM75" s="272"/>
      <c r="JN75" s="269"/>
      <c r="JO75" s="110"/>
      <c r="JP75" s="381"/>
      <c r="JQ75" s="24"/>
      <c r="JR75" s="946"/>
      <c r="JS75" s="946"/>
      <c r="JT75" s="946"/>
      <c r="JU75" s="946"/>
      <c r="JV75" s="946"/>
      <c r="JW75" s="946"/>
      <c r="JX75" s="946"/>
      <c r="JY75" s="946"/>
      <c r="JZ75" s="946"/>
      <c r="KA75" s="946"/>
      <c r="KB75" s="943"/>
      <c r="KC75" s="943"/>
      <c r="KD75" s="943"/>
      <c r="KE75" s="943"/>
      <c r="KF75" s="943"/>
      <c r="KG75" s="946"/>
      <c r="KH75" s="946"/>
      <c r="KI75" s="946"/>
      <c r="KJ75" s="943"/>
      <c r="KK75" s="949"/>
      <c r="KL75" s="946"/>
      <c r="KM75" s="946"/>
      <c r="KN75" s="943"/>
      <c r="KO75" s="943"/>
      <c r="KP75" s="943"/>
      <c r="KQ75" s="966"/>
      <c r="KR75" s="70"/>
      <c r="KS75" s="952"/>
      <c r="KT75" s="964"/>
      <c r="KU75" s="952"/>
      <c r="KV75" s="952"/>
      <c r="KW75" s="952"/>
      <c r="KX75" s="952"/>
      <c r="KY75" s="952"/>
      <c r="KZ75" s="952"/>
      <c r="LA75" s="952"/>
      <c r="LB75" s="952"/>
      <c r="LC75" s="952"/>
      <c r="LD75" s="952"/>
      <c r="LE75" s="952"/>
      <c r="LF75" s="952"/>
      <c r="LG75" s="952"/>
      <c r="LH75" s="952"/>
      <c r="LI75" s="958"/>
      <c r="LJ75" s="59"/>
      <c r="LK75" s="49"/>
      <c r="LL75" s="938"/>
      <c r="LM75" s="956"/>
      <c r="LN75" s="938"/>
      <c r="LO75" s="938"/>
      <c r="LP75" s="938"/>
      <c r="LQ75" s="938"/>
      <c r="LR75" s="938"/>
      <c r="LS75" s="938"/>
      <c r="LT75" s="938"/>
      <c r="LU75" s="938"/>
      <c r="LV75" s="938"/>
      <c r="LW75" s="938"/>
      <c r="LX75" s="938"/>
      <c r="LY75" s="938"/>
      <c r="LZ75" s="938"/>
      <c r="MA75" s="938"/>
      <c r="MB75" s="956"/>
      <c r="MC75" s="956"/>
      <c r="MD75" s="956"/>
      <c r="ME75" s="956"/>
      <c r="MF75" s="938"/>
      <c r="MG75" s="938"/>
      <c r="MH75" s="956"/>
      <c r="MI75" s="956"/>
      <c r="MJ75" s="956"/>
      <c r="MK75" s="956"/>
      <c r="ML75" s="956"/>
      <c r="MM75" s="956"/>
      <c r="MN75" s="956"/>
      <c r="MO75" s="956"/>
      <c r="MP75" s="956"/>
      <c r="MQ75" s="956"/>
      <c r="MR75" s="956"/>
      <c r="MS75" s="956"/>
      <c r="MT75" s="956"/>
      <c r="MU75" s="956"/>
      <c r="MV75" s="938"/>
      <c r="MW75" s="938"/>
      <c r="MX75" s="956"/>
      <c r="MY75" s="956"/>
      <c r="MZ75" s="956"/>
      <c r="NA75" s="956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184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133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219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5"/>
      <c r="GB76" s="400"/>
      <c r="GC76" s="401"/>
      <c r="GD76" s="318"/>
      <c r="GE76" s="324"/>
      <c r="GF76" s="465"/>
      <c r="GG76" s="400"/>
      <c r="GH76" s="401"/>
      <c r="GI76" s="318"/>
      <c r="GJ76" s="324"/>
      <c r="GK76" s="465"/>
      <c r="GL76" s="400"/>
      <c r="GM76" s="401"/>
      <c r="GN76" s="535"/>
      <c r="GO76" s="551"/>
      <c r="GP76" s="537"/>
      <c r="GQ76" s="538"/>
      <c r="GR76" s="539"/>
      <c r="GS76" s="535"/>
      <c r="GT76" s="551"/>
      <c r="GU76" s="540"/>
      <c r="GV76" s="538"/>
      <c r="GW76" s="539"/>
      <c r="GX76" s="541"/>
      <c r="GY76" s="552"/>
      <c r="GZ76" s="537"/>
      <c r="HA76" s="538"/>
      <c r="HB76" s="539"/>
      <c r="HC76" s="535"/>
      <c r="HD76" s="551"/>
      <c r="HE76" s="540"/>
      <c r="HF76" s="538"/>
      <c r="HG76" s="539"/>
      <c r="HH76" s="541"/>
      <c r="HI76" s="552"/>
      <c r="HJ76" s="537"/>
      <c r="HK76" s="538"/>
      <c r="HL76" s="539"/>
      <c r="HM76" s="541"/>
      <c r="HN76" s="552"/>
      <c r="HO76" s="540"/>
      <c r="HP76" s="538"/>
      <c r="HQ76" s="539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111"/>
      <c r="JK76" s="92"/>
      <c r="JL76" s="39"/>
      <c r="JM76" s="273"/>
      <c r="JN76" s="273"/>
      <c r="JO76" s="111"/>
      <c r="JP76" s="381"/>
      <c r="JQ76" s="25"/>
      <c r="JR76" s="947"/>
      <c r="JS76" s="947"/>
      <c r="JT76" s="947"/>
      <c r="JU76" s="947"/>
      <c r="JV76" s="947"/>
      <c r="JW76" s="947"/>
      <c r="JX76" s="947"/>
      <c r="JY76" s="947"/>
      <c r="JZ76" s="947"/>
      <c r="KA76" s="947"/>
      <c r="KB76" s="944"/>
      <c r="KC76" s="944"/>
      <c r="KD76" s="944"/>
      <c r="KE76" s="944"/>
      <c r="KF76" s="944"/>
      <c r="KG76" s="947"/>
      <c r="KH76" s="947"/>
      <c r="KI76" s="947"/>
      <c r="KJ76" s="944"/>
      <c r="KK76" s="950"/>
      <c r="KL76" s="947"/>
      <c r="KM76" s="947"/>
      <c r="KN76" s="944"/>
      <c r="KO76" s="944"/>
      <c r="KP76" s="944"/>
      <c r="KQ76" s="966"/>
      <c r="KR76" s="71"/>
      <c r="KS76" s="953"/>
      <c r="KT76" s="965"/>
      <c r="KU76" s="953"/>
      <c r="KV76" s="953"/>
      <c r="KW76" s="953"/>
      <c r="KX76" s="953"/>
      <c r="KY76" s="953"/>
      <c r="KZ76" s="953"/>
      <c r="LA76" s="953"/>
      <c r="LB76" s="953"/>
      <c r="LC76" s="953"/>
      <c r="LD76" s="953"/>
      <c r="LE76" s="953"/>
      <c r="LF76" s="953"/>
      <c r="LG76" s="953"/>
      <c r="LH76" s="953"/>
      <c r="LI76" s="959"/>
      <c r="LJ76" s="60"/>
      <c r="LK76" s="50"/>
      <c r="LL76" s="939"/>
      <c r="LM76" s="956"/>
      <c r="LN76" s="939"/>
      <c r="LO76" s="939"/>
      <c r="LP76" s="939"/>
      <c r="LQ76" s="939"/>
      <c r="LR76" s="939"/>
      <c r="LS76" s="939"/>
      <c r="LT76" s="939"/>
      <c r="LU76" s="939"/>
      <c r="LV76" s="939"/>
      <c r="LW76" s="939"/>
      <c r="LX76" s="939"/>
      <c r="LY76" s="939"/>
      <c r="LZ76" s="939"/>
      <c r="MA76" s="939"/>
      <c r="MB76" s="956"/>
      <c r="MC76" s="956"/>
      <c r="MD76" s="956"/>
      <c r="ME76" s="956"/>
      <c r="MF76" s="939"/>
      <c r="MG76" s="939"/>
      <c r="MH76" s="956"/>
      <c r="MI76" s="956"/>
      <c r="MJ76" s="956"/>
      <c r="MK76" s="956"/>
      <c r="ML76" s="956"/>
      <c r="MM76" s="956"/>
      <c r="MN76" s="956"/>
      <c r="MO76" s="956"/>
      <c r="MP76" s="956"/>
      <c r="MQ76" s="956"/>
      <c r="MR76" s="956"/>
      <c r="MS76" s="956"/>
      <c r="MT76" s="956"/>
      <c r="MU76" s="956"/>
      <c r="MV76" s="939"/>
      <c r="MW76" s="939"/>
      <c r="MX76" s="956"/>
      <c r="MY76" s="956"/>
      <c r="MZ76" s="956"/>
      <c r="NA76" s="956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216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63" t="s">
        <v>224</v>
      </c>
      <c r="GB77" s="393"/>
      <c r="GC77" s="394"/>
      <c r="GD77" s="312"/>
      <c r="GE77" s="310"/>
      <c r="GF77" s="463"/>
      <c r="GG77" s="393"/>
      <c r="GH77" s="394"/>
      <c r="GI77" s="312"/>
      <c r="GJ77" s="310"/>
      <c r="GK77" s="463" t="s">
        <v>139</v>
      </c>
      <c r="GL77" s="393"/>
      <c r="GM77" s="394"/>
      <c r="GN77" s="518"/>
      <c r="GO77" s="519"/>
      <c r="GP77" s="520"/>
      <c r="GQ77" s="521"/>
      <c r="GR77" s="522"/>
      <c r="GS77" s="518"/>
      <c r="GT77" s="519"/>
      <c r="GU77" s="523"/>
      <c r="GV77" s="521"/>
      <c r="GW77" s="522"/>
      <c r="GX77" s="524"/>
      <c r="GY77" s="525"/>
      <c r="GZ77" s="520"/>
      <c r="HA77" s="521"/>
      <c r="HB77" s="522"/>
      <c r="HC77" s="518"/>
      <c r="HD77" s="519"/>
      <c r="HE77" s="523"/>
      <c r="HF77" s="521"/>
      <c r="HG77" s="522"/>
      <c r="HH77" s="524"/>
      <c r="HI77" s="525"/>
      <c r="HJ77" s="520"/>
      <c r="HK77" s="521"/>
      <c r="HL77" s="522"/>
      <c r="HM77" s="524"/>
      <c r="HN77" s="525"/>
      <c r="HO77" s="523"/>
      <c r="HP77" s="521"/>
      <c r="HQ77" s="522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109"/>
      <c r="JK77" s="93"/>
      <c r="JL77" s="32"/>
      <c r="JM77" s="270"/>
      <c r="JN77" s="271"/>
      <c r="JO77" s="109"/>
      <c r="JP77" s="381"/>
      <c r="JQ77" s="23"/>
      <c r="JR77" s="945">
        <f t="shared" ref="JR77" si="465">COUNTIF($A77:$JJ80,"=CSB13")</f>
        <v>1</v>
      </c>
      <c r="JS77" s="945">
        <v>0</v>
      </c>
      <c r="JT77" s="945">
        <f t="shared" ref="JT77" si="466">COUNTIF($A77:$JJ80,"=CSB24")</f>
        <v>1</v>
      </c>
      <c r="JU77" s="945">
        <v>1</v>
      </c>
      <c r="JV77" s="945">
        <v>1</v>
      </c>
      <c r="JW77" s="945">
        <f t="shared" ref="JW77" si="467">COUNTIF($A77:$JJ80,"=CSB4")</f>
        <v>1</v>
      </c>
      <c r="JX77" s="945">
        <v>1</v>
      </c>
      <c r="JY77" s="945">
        <v>1</v>
      </c>
      <c r="JZ77" s="945">
        <f t="shared" ref="JZ77" si="468">COUNTIF($A77:$JJ80,"B1")</f>
        <v>1</v>
      </c>
      <c r="KA77" s="945">
        <v>0</v>
      </c>
      <c r="KB77" s="942">
        <v>1</v>
      </c>
      <c r="KC77" s="942">
        <v>1</v>
      </c>
      <c r="KD77" s="942">
        <v>1</v>
      </c>
      <c r="KE77" s="942">
        <f t="shared" ref="KE77" si="469">COUNTIF($A77:$JJ80,"=14")</f>
        <v>1</v>
      </c>
      <c r="KF77" s="942">
        <f t="shared" ref="KF77" si="470">COUNTIF($A77:$JJ80,"=16")</f>
        <v>2</v>
      </c>
      <c r="KG77" s="945">
        <f t="shared" ref="KG77" si="471">COUNTIF($A77:$JJ80,"=22")</f>
        <v>0</v>
      </c>
      <c r="KH77" s="945">
        <f t="shared" ref="KH77" si="472">COUNTIF($A77:$JJ80,"=23")</f>
        <v>7</v>
      </c>
      <c r="KI77" s="945">
        <v>1</v>
      </c>
      <c r="KJ77" s="942">
        <f t="shared" ref="KJ77" si="473">COUNTIF($A77:$JJ80,"=25")</f>
        <v>1</v>
      </c>
      <c r="KK77" s="948">
        <f t="shared" ref="KK77" si="474">COUNTIF($A77:$JJ80,"=26")</f>
        <v>0</v>
      </c>
      <c r="KL77" s="945">
        <f t="shared" ref="KL77" si="475">COUNTIF($A77:$JJ80,"=31")</f>
        <v>0</v>
      </c>
      <c r="KM77" s="945">
        <f t="shared" ref="KM77" si="476">COUNTIF($A77:$JJ80,"=32")</f>
        <v>1</v>
      </c>
      <c r="KN77" s="942">
        <f t="shared" ref="KN77" si="477">COUNTIF($A77:$JJ80,"=34")</f>
        <v>1</v>
      </c>
      <c r="KO77" s="942">
        <f t="shared" ref="KO77" si="478">COUNTIF($A77:$JJ80,"=35")</f>
        <v>1</v>
      </c>
      <c r="KP77" s="942">
        <f t="shared" ref="KP77" si="479">COUNTIF($A77:$JJ80,"=36")</f>
        <v>1</v>
      </c>
      <c r="KQ77" s="966">
        <f>COUNTIF($A77:$KP80,"=34")</f>
        <v>1</v>
      </c>
      <c r="KR77" s="69"/>
      <c r="KS77" s="951" t="str">
        <f>IF(COUNTIF($A77:$JJ80,"=41")&gt;0,"X"," ")</f>
        <v xml:space="preserve"> </v>
      </c>
      <c r="KT77" s="963" t="str">
        <f>IF(COUNTIF($A77:$JJ80,"=42")&gt;0,"X"," ")</f>
        <v xml:space="preserve"> </v>
      </c>
      <c r="KU77" s="951" t="str">
        <f>IF(COUNTIF($A77:$JJ80,"=40")&gt;0,"X"," ")</f>
        <v xml:space="preserve"> </v>
      </c>
      <c r="KV77" s="951" t="str">
        <f>IF(COUNTIF($A77:$JJ80,"=11")&gt;0,"X"," ")</f>
        <v>X</v>
      </c>
      <c r="KW77" s="951" t="str">
        <f>IF(COUNTIF($A77:$JJ80,"=13")&gt;0,"X"," ")</f>
        <v>X</v>
      </c>
      <c r="KX77" s="951" t="str">
        <f>IF(COUNTIF($A77:$JJ80,"=19")&gt;0,"X"," ")</f>
        <v xml:space="preserve"> </v>
      </c>
      <c r="KY77" s="951" t="str">
        <f>IF(COUNTIF($A77:$JJ80,"=14")&gt;0,"X"," ")</f>
        <v>X</v>
      </c>
      <c r="KZ77" s="951" t="str">
        <f>IF(COUNTIF($A77:$JJ80,"=23")&gt;0,"X"," ")</f>
        <v>X</v>
      </c>
      <c r="LA77" s="951" t="str">
        <f>IF(COUNTIF($A77:$JJ80,"=24")&gt;0,"X"," ")</f>
        <v>X</v>
      </c>
      <c r="LB77" s="951" t="str">
        <f>IF(COUNTIF($A77:$JJ80,"=25")&gt;0,"X"," ")</f>
        <v>X</v>
      </c>
      <c r="LC77" s="951" t="str">
        <f>IF(COUNTIF($A77:$JJ80,"=26")&gt;0,"X"," ")</f>
        <v xml:space="preserve"> </v>
      </c>
      <c r="LD77" s="951" t="str">
        <f>IF(COUNTIF($A77:$JJ80,"=29")&gt;0,"X"," ")</f>
        <v xml:space="preserve"> </v>
      </c>
      <c r="LE77" s="951" t="str">
        <f>IF(COUNTIF($A77:$JJ80,"=30")&gt;0,"X"," ")</f>
        <v xml:space="preserve"> </v>
      </c>
      <c r="LF77" s="951" t="str">
        <f>IF(COUNTIF($A77:$JJ80,"=31")&gt;0,"X"," ")</f>
        <v xml:space="preserve"> </v>
      </c>
      <c r="LG77" s="951" t="str">
        <f>IF(COUNTIF($A77:$JJ80,"=32")&gt;0,"X"," ")</f>
        <v>X</v>
      </c>
      <c r="LH77" s="951" t="str">
        <f>IF(COUNTIF($A77:$JJ80,"=33")&gt;0,"X"," ")</f>
        <v xml:space="preserve"> </v>
      </c>
      <c r="LI77" s="957" t="str">
        <f>IF(COUNTIF($A77:$JJ80,"=34")&gt;0,"X"," ")</f>
        <v>X</v>
      </c>
      <c r="LJ77" s="58"/>
      <c r="LK77" s="48"/>
      <c r="LL77" s="937" t="str">
        <f>IF(COUNTIF($A77:$JJ80,"=H.Prus")&gt;0,"Z"," ")</f>
        <v xml:space="preserve"> </v>
      </c>
      <c r="LM77" s="956" t="str">
        <f t="shared" ref="LM77" si="480">IF(COUNTIF($A77:$JJ80,"=Sz.Zieliński")&gt;0,"Z"," ")</f>
        <v xml:space="preserve"> </v>
      </c>
      <c r="LN77" s="937" t="str">
        <f>IF(COUNTIF($A77:$JJ80,"=M.Marcinkiewicz")&gt;0,"Z"," ")</f>
        <v>Z</v>
      </c>
      <c r="LO77" s="937" t="str">
        <f>IF(COUNTIF($A77:$JJ80,"=K.Cis")&gt;0,"Z"," ")</f>
        <v>Z</v>
      </c>
      <c r="LP77" s="937" t="str">
        <f t="shared" ref="LP77" si="481">IF(COUNTIF($A77:$JJ80,"=D.Lechtańska")&gt;0,"Z"," ")</f>
        <v xml:space="preserve"> </v>
      </c>
      <c r="LQ77" s="937" t="str">
        <f>IF(COUNTIF($A77:$JJ80,"=K.Choroszko")&gt;0,"Z"," ")</f>
        <v>Z</v>
      </c>
      <c r="LR77" s="937" t="str">
        <f>IF(COUNTIF($A77:$JJ80,"=Z.Niewiadomski")&gt;0,"Z"," ")</f>
        <v xml:space="preserve"> </v>
      </c>
      <c r="LS77" s="937" t="str">
        <f>IF(COUNTIF($A77:$JJ80,"=Z.Niewiadomski")&gt;0,"Z"," ")</f>
        <v xml:space="preserve"> </v>
      </c>
      <c r="LT77" s="937" t="str">
        <f>IF(COUNTIF($A77:$JJ80,"=Z.Niewiadomski")&gt;0,"Z"," ")</f>
        <v xml:space="preserve"> </v>
      </c>
      <c r="LU77" s="937" t="str">
        <f>IF(COUNTIF($A77:$JJ80,"=Z.Niewiadomski")&gt;0,"Z"," ")</f>
        <v xml:space="preserve"> </v>
      </c>
      <c r="LV77" s="937" t="str">
        <f>IF(COUNTIF($A77:$JJ80,"=Z.Niewiadomski")&gt;0,"Z"," ")</f>
        <v xml:space="preserve"> </v>
      </c>
      <c r="LW77" s="937" t="str">
        <f>IF(COUNTIF($A77:$JJ80,"=A.Miściur-Kaszyńska")&gt;0,"Z"," ")</f>
        <v xml:space="preserve"> </v>
      </c>
      <c r="LX77" s="937" t="str">
        <f t="shared" ref="LX77" si="482">IF(COUNTIF($A77:$JJ80,"=K.Janowicz")&gt;0,"Z"," ")</f>
        <v xml:space="preserve"> </v>
      </c>
      <c r="LY77" s="937" t="str">
        <f>IF(COUNTIF($A77:$JJ80,"=K.Kiejdo")&gt;0,"Z"," ")</f>
        <v>Z</v>
      </c>
      <c r="LZ77" s="937" t="str">
        <f>IF(COUNTIF($A77:$JJ80,"=M.Kieżun")&gt;0,"Z"," ")</f>
        <v>Z</v>
      </c>
      <c r="MA77" s="937" t="str">
        <f>IF(COUNTIF($A77:$JJ80,"=I.Kasprzyk")&gt;0,"Z"," ")</f>
        <v xml:space="preserve"> </v>
      </c>
      <c r="MB77" s="956" t="str">
        <f>IF(COUNTIF($A77:$JJ80,"=M.Choroszko")&gt;0,"Z"," ")</f>
        <v>Z</v>
      </c>
      <c r="MC77" s="956" t="str">
        <f>IF(COUNTIF($A77:$JJ80,"=M.Grzyb")&gt;0,"Z"," ")</f>
        <v>Z</v>
      </c>
      <c r="MD77" s="956" t="str">
        <f>IF(COUNTIF($A77:$JJ80,"=A.Muż")&gt;0,"Z"," ")</f>
        <v xml:space="preserve"> </v>
      </c>
      <c r="ME77" s="956" t="str">
        <f>IF(COUNTIF($A77:$JJ80,"=E.Kicka")&gt;0,"Z"," ")</f>
        <v xml:space="preserve"> </v>
      </c>
      <c r="MF77" s="937" t="str">
        <f t="shared" ref="MF77" si="483">IF(COUNTIF($A77:$JJ80,"=P.Lisatowicz")&gt;0,"Z"," ")</f>
        <v xml:space="preserve"> </v>
      </c>
      <c r="MG77" s="937" t="str">
        <f>IF(COUNTIF($A77:$JJ80,"=M.Szonert")&gt;0,"Z"," ")</f>
        <v>Z</v>
      </c>
      <c r="MH77" s="956" t="str">
        <f>IF(COUNTIF($A77:$JJ80,"=E.Ciarciński")&gt;0,"Z"," ")</f>
        <v xml:space="preserve"> </v>
      </c>
      <c r="MI77" s="956" t="str">
        <f>IF(COUNTIF($A77:$JJ80,"=M.Czajka")&gt;0,"Z"," ")</f>
        <v xml:space="preserve"> </v>
      </c>
      <c r="MJ77" s="956" t="str">
        <f t="shared" ref="MJ77" si="484">IF(COUNTIF($A77:$JJ80,"=W.Kopacki")&gt;0,"Z"," ")</f>
        <v xml:space="preserve"> </v>
      </c>
      <c r="MK77" s="956" t="str">
        <f>IF(COUNTIF($A77:$JJ80,"=A.Naszlin")&gt;0,"Z"," ")</f>
        <v xml:space="preserve"> </v>
      </c>
      <c r="ML77" s="956" t="str">
        <f>IF(COUNTIF($A77:$JJ80,"=A.Tychek")&gt;0,"Z"," ")</f>
        <v xml:space="preserve"> </v>
      </c>
      <c r="MM77" s="956" t="str">
        <f>IF(COUNTIF($A77:$JJ80,"=R.Sokulski")&gt;0,"Z"," ")</f>
        <v>Z</v>
      </c>
      <c r="MN77" s="956" t="str">
        <f>IF(COUNTIF($A77:$JJ80,"=S.Piotrowska")&gt;0,"Z"," ")</f>
        <v>Z</v>
      </c>
      <c r="MO77" s="956" t="str">
        <f>IF(COUNTIF($A77:$JJ80,"=J.Gregorczuk")&gt;0,"Z"," ")</f>
        <v>Z</v>
      </c>
      <c r="MP77" s="956" t="str">
        <f t="shared" ref="MP77" si="485">IF(COUNTIF($A77:$JJ80,"=A.Wyrwicka")&gt;0,"Z"," ")</f>
        <v>Z</v>
      </c>
      <c r="MQ77" s="956" t="str">
        <f t="shared" ref="MQ77" si="486">IF(COUNTIF($A77:$JJ80,"=K.Kopacki")&gt;0,"Z"," ")</f>
        <v xml:space="preserve"> </v>
      </c>
      <c r="MR77" s="956" t="str">
        <f>IF(COUNTIF($A77:$JJ80,"=R.Przęczek")&gt;0,"Z"," ")</f>
        <v xml:space="preserve"> </v>
      </c>
      <c r="MS77" s="956" t="str">
        <f>IF(COUNTIF($A77:$JJ80,"=D.Ławecka-Bednarska")&gt;0,"Z"," ")</f>
        <v xml:space="preserve"> </v>
      </c>
      <c r="MT77" s="956" t="str">
        <f t="shared" ref="MT77" si="487">IF(COUNTIF($A77:$JJ80,"=A.Sadolewski")&gt;0,"Z"," ")</f>
        <v xml:space="preserve"> </v>
      </c>
      <c r="MU77" s="956" t="str">
        <f>IF(COUNTIF($A77:$JJ80,"=M.Lipiński")&gt;0,"Z"," ")</f>
        <v xml:space="preserve"> </v>
      </c>
      <c r="MV77" s="937" t="str">
        <f t="shared" ref="MV77" si="488">IF(COUNTIF($A77:$JJ80,"=E.Leśnikowska")&gt;0,"Z"," ")</f>
        <v>Z</v>
      </c>
      <c r="MW77" s="937" t="str">
        <f>IF(COUNTIF($A77:$JJ80,"=N.Liakh")&gt;0,"Z"," ")</f>
        <v xml:space="preserve"> </v>
      </c>
      <c r="MX77" s="956" t="str">
        <f>IF(COUNTIF($A77:$JJ80,"=J.Lubkiewicz")&gt;0,"Z"," ")</f>
        <v xml:space="preserve"> </v>
      </c>
      <c r="MY77" s="956" t="str">
        <f t="shared" ref="MY77" si="489">IF(COUNTIF($A77:$JJ80,"=K.Kaczmarczyk")&gt;0,"Z"," ")</f>
        <v>Z</v>
      </c>
      <c r="MZ77" s="956" t="str">
        <f>IF(COUNTIF($A77:$JJ80,"=H.Libuda")&gt;0,"Z"," ")</f>
        <v xml:space="preserve"> </v>
      </c>
      <c r="NA77" s="956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166</v>
      </c>
      <c r="I78" s="282" t="s">
        <v>168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174</v>
      </c>
      <c r="X78" s="282" t="s">
        <v>42</v>
      </c>
      <c r="Y78" s="110" t="s">
        <v>173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179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181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183</v>
      </c>
      <c r="CA78" s="260" t="s">
        <v>29</v>
      </c>
      <c r="CB78" s="234" t="s">
        <v>194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134</v>
      </c>
      <c r="CQ78" s="110" t="s">
        <v>301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193</v>
      </c>
      <c r="EJ78" s="252" t="s">
        <v>303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218</v>
      </c>
      <c r="EX78" s="396" t="s">
        <v>198</v>
      </c>
      <c r="EY78" s="397" t="s">
        <v>228</v>
      </c>
      <c r="EZ78" s="315" t="s">
        <v>19</v>
      </c>
      <c r="FA78" s="314" t="s">
        <v>20</v>
      </c>
      <c r="FB78" s="395" t="s">
        <v>177</v>
      </c>
      <c r="FC78" s="396" t="s">
        <v>33</v>
      </c>
      <c r="FD78" s="397" t="s">
        <v>300</v>
      </c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194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178</v>
      </c>
      <c r="FR78" s="396" t="s">
        <v>145</v>
      </c>
      <c r="FS78" s="397">
        <v>16</v>
      </c>
      <c r="FT78" s="315" t="s">
        <v>19</v>
      </c>
      <c r="FU78" s="314" t="s">
        <v>20</v>
      </c>
      <c r="FV78" s="395" t="s">
        <v>178</v>
      </c>
      <c r="FW78" s="396" t="s">
        <v>145</v>
      </c>
      <c r="FX78" s="397">
        <v>16</v>
      </c>
      <c r="FY78" s="315" t="s">
        <v>19</v>
      </c>
      <c r="FZ78" s="314" t="s">
        <v>20</v>
      </c>
      <c r="GA78" s="464" t="s">
        <v>137</v>
      </c>
      <c r="GB78" s="466" t="s">
        <v>138</v>
      </c>
      <c r="GC78" s="581" t="s">
        <v>227</v>
      </c>
      <c r="GD78" s="315" t="s">
        <v>19</v>
      </c>
      <c r="GE78" s="314" t="s">
        <v>20</v>
      </c>
      <c r="GF78" s="464" t="s">
        <v>94</v>
      </c>
      <c r="GG78" s="396" t="s">
        <v>222</v>
      </c>
      <c r="GH78" s="397">
        <v>35</v>
      </c>
      <c r="GI78" s="315" t="s">
        <v>19</v>
      </c>
      <c r="GJ78" s="314" t="s">
        <v>20</v>
      </c>
      <c r="GK78" s="464" t="s">
        <v>142</v>
      </c>
      <c r="GL78" s="396" t="s">
        <v>98</v>
      </c>
      <c r="GM78" s="581" t="s">
        <v>226</v>
      </c>
      <c r="GN78" s="526" t="s">
        <v>19</v>
      </c>
      <c r="GO78" s="527" t="s">
        <v>20</v>
      </c>
      <c r="GP78" s="528" t="s">
        <v>143</v>
      </c>
      <c r="GQ78" s="529" t="s">
        <v>77</v>
      </c>
      <c r="GR78" s="530">
        <v>23</v>
      </c>
      <c r="GS78" s="526" t="s">
        <v>19</v>
      </c>
      <c r="GT78" s="527" t="s">
        <v>20</v>
      </c>
      <c r="GU78" s="531" t="s">
        <v>143</v>
      </c>
      <c r="GV78" s="529" t="s">
        <v>77</v>
      </c>
      <c r="GW78" s="530">
        <v>23</v>
      </c>
      <c r="GX78" s="532" t="s">
        <v>19</v>
      </c>
      <c r="GY78" s="533" t="s">
        <v>20</v>
      </c>
      <c r="GZ78" s="528" t="s">
        <v>143</v>
      </c>
      <c r="HA78" s="529" t="s">
        <v>77</v>
      </c>
      <c r="HB78" s="530">
        <v>23</v>
      </c>
      <c r="HC78" s="526" t="s">
        <v>19</v>
      </c>
      <c r="HD78" s="527" t="s">
        <v>20</v>
      </c>
      <c r="HE78" s="531" t="s">
        <v>143</v>
      </c>
      <c r="HF78" s="529" t="s">
        <v>77</v>
      </c>
      <c r="HG78" s="530">
        <v>23</v>
      </c>
      <c r="HH78" s="532" t="s">
        <v>19</v>
      </c>
      <c r="HI78" s="533" t="s">
        <v>20</v>
      </c>
      <c r="HJ78" s="528" t="s">
        <v>143</v>
      </c>
      <c r="HK78" s="529" t="s">
        <v>77</v>
      </c>
      <c r="HL78" s="530">
        <v>23</v>
      </c>
      <c r="HM78" s="532" t="s">
        <v>19</v>
      </c>
      <c r="HN78" s="533" t="s">
        <v>20</v>
      </c>
      <c r="HO78" s="531" t="s">
        <v>143</v>
      </c>
      <c r="HP78" s="529" t="s">
        <v>77</v>
      </c>
      <c r="HQ78" s="530">
        <v>23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143</v>
      </c>
      <c r="IJ78" s="359" t="s">
        <v>77</v>
      </c>
      <c r="IK78" s="360">
        <v>23</v>
      </c>
      <c r="IL78" s="94" t="s">
        <v>19</v>
      </c>
      <c r="IM78" s="33" t="s">
        <v>20</v>
      </c>
      <c r="IN78" s="272" t="s">
        <v>319</v>
      </c>
      <c r="IO78" s="930" t="s">
        <v>318</v>
      </c>
      <c r="IP78" s="409">
        <v>24</v>
      </c>
      <c r="IQ78" s="94" t="s">
        <v>19</v>
      </c>
      <c r="IR78" s="33" t="s">
        <v>20</v>
      </c>
      <c r="IS78" s="272" t="s">
        <v>230</v>
      </c>
      <c r="IT78" s="269" t="s">
        <v>231</v>
      </c>
      <c r="IU78" s="409">
        <v>34</v>
      </c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232</v>
      </c>
      <c r="JD78" s="269" t="s">
        <v>38</v>
      </c>
      <c r="JE78" s="110">
        <v>36</v>
      </c>
      <c r="JF78" s="94" t="s">
        <v>19</v>
      </c>
      <c r="JG78" s="33" t="s">
        <v>20</v>
      </c>
      <c r="JH78" s="272" t="s">
        <v>144</v>
      </c>
      <c r="JI78" s="269" t="s">
        <v>25</v>
      </c>
      <c r="JJ78" s="110">
        <v>32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46"/>
      <c r="JS78" s="946"/>
      <c r="JT78" s="946"/>
      <c r="JU78" s="946"/>
      <c r="JV78" s="946"/>
      <c r="JW78" s="946"/>
      <c r="JX78" s="946"/>
      <c r="JY78" s="946"/>
      <c r="JZ78" s="946"/>
      <c r="KA78" s="946"/>
      <c r="KB78" s="943"/>
      <c r="KC78" s="943"/>
      <c r="KD78" s="943"/>
      <c r="KE78" s="943"/>
      <c r="KF78" s="943"/>
      <c r="KG78" s="946"/>
      <c r="KH78" s="946"/>
      <c r="KI78" s="946"/>
      <c r="KJ78" s="943"/>
      <c r="KK78" s="949"/>
      <c r="KL78" s="946"/>
      <c r="KM78" s="946"/>
      <c r="KN78" s="943"/>
      <c r="KO78" s="943"/>
      <c r="KP78" s="943"/>
      <c r="KQ78" s="966"/>
      <c r="KR78" s="70" t="s">
        <v>19</v>
      </c>
      <c r="KS78" s="952"/>
      <c r="KT78" s="964"/>
      <c r="KU78" s="952"/>
      <c r="KV78" s="952"/>
      <c r="KW78" s="952"/>
      <c r="KX78" s="952"/>
      <c r="KY78" s="952"/>
      <c r="KZ78" s="952"/>
      <c r="LA78" s="952"/>
      <c r="LB78" s="952"/>
      <c r="LC78" s="952"/>
      <c r="LD78" s="952"/>
      <c r="LE78" s="952"/>
      <c r="LF78" s="952"/>
      <c r="LG78" s="952"/>
      <c r="LH78" s="952"/>
      <c r="LI78" s="958"/>
      <c r="LJ78" s="59"/>
      <c r="LK78" s="49" t="s">
        <v>19</v>
      </c>
      <c r="LL78" s="938"/>
      <c r="LM78" s="956"/>
      <c r="LN78" s="938"/>
      <c r="LO78" s="938"/>
      <c r="LP78" s="938"/>
      <c r="LQ78" s="938"/>
      <c r="LR78" s="938"/>
      <c r="LS78" s="938"/>
      <c r="LT78" s="938"/>
      <c r="LU78" s="938"/>
      <c r="LV78" s="938"/>
      <c r="LW78" s="938"/>
      <c r="LX78" s="938"/>
      <c r="LY78" s="938"/>
      <c r="LZ78" s="938"/>
      <c r="MA78" s="938"/>
      <c r="MB78" s="956"/>
      <c r="MC78" s="956"/>
      <c r="MD78" s="956"/>
      <c r="ME78" s="956"/>
      <c r="MF78" s="938"/>
      <c r="MG78" s="938"/>
      <c r="MH78" s="956"/>
      <c r="MI78" s="956"/>
      <c r="MJ78" s="956"/>
      <c r="MK78" s="956"/>
      <c r="ML78" s="956"/>
      <c r="MM78" s="956"/>
      <c r="MN78" s="956"/>
      <c r="MO78" s="956"/>
      <c r="MP78" s="956"/>
      <c r="MQ78" s="956"/>
      <c r="MR78" s="956"/>
      <c r="MS78" s="956"/>
      <c r="MT78" s="956"/>
      <c r="MU78" s="956"/>
      <c r="MV78" s="938"/>
      <c r="MW78" s="938"/>
      <c r="MX78" s="956"/>
      <c r="MY78" s="956"/>
      <c r="MZ78" s="956"/>
      <c r="NA78" s="956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167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180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182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190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217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220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64" t="s">
        <v>225</v>
      </c>
      <c r="GB79" s="398"/>
      <c r="GC79" s="397"/>
      <c r="GD79" s="315"/>
      <c r="GE79" s="314"/>
      <c r="GF79" s="464" t="s">
        <v>221</v>
      </c>
      <c r="GG79" s="398"/>
      <c r="GH79" s="397"/>
      <c r="GI79" s="315"/>
      <c r="GJ79" s="314"/>
      <c r="GK79" s="464" t="s">
        <v>141</v>
      </c>
      <c r="GL79" s="398"/>
      <c r="GM79" s="397"/>
      <c r="GN79" s="526"/>
      <c r="GO79" s="527"/>
      <c r="GP79" s="528"/>
      <c r="GQ79" s="534"/>
      <c r="GR79" s="530"/>
      <c r="GS79" s="526"/>
      <c r="GT79" s="527"/>
      <c r="GU79" s="531"/>
      <c r="GV79" s="534"/>
      <c r="GW79" s="530"/>
      <c r="GX79" s="532"/>
      <c r="GY79" s="533"/>
      <c r="GZ79" s="528"/>
      <c r="HA79" s="534"/>
      <c r="HB79" s="530"/>
      <c r="HC79" s="526"/>
      <c r="HD79" s="527"/>
      <c r="HE79" s="531"/>
      <c r="HF79" s="534"/>
      <c r="HG79" s="530"/>
      <c r="HH79" s="532"/>
      <c r="HI79" s="533"/>
      <c r="HJ79" s="528"/>
      <c r="HK79" s="534"/>
      <c r="HL79" s="530"/>
      <c r="HM79" s="532"/>
      <c r="HN79" s="533"/>
      <c r="HO79" s="531"/>
      <c r="HP79" s="534"/>
      <c r="HQ79" s="530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 t="s">
        <v>320</v>
      </c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110"/>
      <c r="JK79" s="94"/>
      <c r="JL79" s="33"/>
      <c r="JM79" s="272"/>
      <c r="JN79" s="269"/>
      <c r="JO79" s="110"/>
      <c r="JP79" s="381"/>
      <c r="JQ79" s="24"/>
      <c r="JR79" s="946"/>
      <c r="JS79" s="946"/>
      <c r="JT79" s="946"/>
      <c r="JU79" s="946"/>
      <c r="JV79" s="946"/>
      <c r="JW79" s="946"/>
      <c r="JX79" s="946"/>
      <c r="JY79" s="946"/>
      <c r="JZ79" s="946"/>
      <c r="KA79" s="946"/>
      <c r="KB79" s="943"/>
      <c r="KC79" s="943"/>
      <c r="KD79" s="943"/>
      <c r="KE79" s="943"/>
      <c r="KF79" s="943"/>
      <c r="KG79" s="946"/>
      <c r="KH79" s="946"/>
      <c r="KI79" s="946"/>
      <c r="KJ79" s="943"/>
      <c r="KK79" s="949"/>
      <c r="KL79" s="946"/>
      <c r="KM79" s="946"/>
      <c r="KN79" s="943"/>
      <c r="KO79" s="943"/>
      <c r="KP79" s="943"/>
      <c r="KQ79" s="966"/>
      <c r="KR79" s="70"/>
      <c r="KS79" s="952"/>
      <c r="KT79" s="964"/>
      <c r="KU79" s="952"/>
      <c r="KV79" s="952"/>
      <c r="KW79" s="952"/>
      <c r="KX79" s="952"/>
      <c r="KY79" s="952"/>
      <c r="KZ79" s="952"/>
      <c r="LA79" s="952"/>
      <c r="LB79" s="952"/>
      <c r="LC79" s="952"/>
      <c r="LD79" s="952"/>
      <c r="LE79" s="952"/>
      <c r="LF79" s="952"/>
      <c r="LG79" s="952"/>
      <c r="LH79" s="952"/>
      <c r="LI79" s="958"/>
      <c r="LJ79" s="59"/>
      <c r="LK79" s="49"/>
      <c r="LL79" s="938"/>
      <c r="LM79" s="956"/>
      <c r="LN79" s="938"/>
      <c r="LO79" s="938"/>
      <c r="LP79" s="938"/>
      <c r="LQ79" s="938"/>
      <c r="LR79" s="938"/>
      <c r="LS79" s="938"/>
      <c r="LT79" s="938"/>
      <c r="LU79" s="938"/>
      <c r="LV79" s="938"/>
      <c r="LW79" s="938"/>
      <c r="LX79" s="938"/>
      <c r="LY79" s="938"/>
      <c r="LZ79" s="938"/>
      <c r="MA79" s="938"/>
      <c r="MB79" s="956"/>
      <c r="MC79" s="956"/>
      <c r="MD79" s="956"/>
      <c r="ME79" s="956"/>
      <c r="MF79" s="938"/>
      <c r="MG79" s="938"/>
      <c r="MH79" s="956"/>
      <c r="MI79" s="956"/>
      <c r="MJ79" s="956"/>
      <c r="MK79" s="956"/>
      <c r="ML79" s="956"/>
      <c r="MM79" s="956"/>
      <c r="MN79" s="956"/>
      <c r="MO79" s="956"/>
      <c r="MP79" s="956"/>
      <c r="MQ79" s="956"/>
      <c r="MR79" s="956"/>
      <c r="MS79" s="956"/>
      <c r="MT79" s="956"/>
      <c r="MU79" s="956"/>
      <c r="MV79" s="938"/>
      <c r="MW79" s="938"/>
      <c r="MX79" s="956"/>
      <c r="MY79" s="956"/>
      <c r="MZ79" s="956"/>
      <c r="NA79" s="956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184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133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219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5"/>
      <c r="GB80" s="400"/>
      <c r="GC80" s="401"/>
      <c r="GD80" s="318"/>
      <c r="GE80" s="319"/>
      <c r="GF80" s="465"/>
      <c r="GG80" s="400"/>
      <c r="GH80" s="401"/>
      <c r="GI80" s="318"/>
      <c r="GJ80" s="319"/>
      <c r="GK80" s="465"/>
      <c r="GL80" s="400"/>
      <c r="GM80" s="401"/>
      <c r="GN80" s="535"/>
      <c r="GO80" s="536"/>
      <c r="GP80" s="537"/>
      <c r="GQ80" s="538"/>
      <c r="GR80" s="539"/>
      <c r="GS80" s="535"/>
      <c r="GT80" s="536"/>
      <c r="GU80" s="540"/>
      <c r="GV80" s="538"/>
      <c r="GW80" s="539"/>
      <c r="GX80" s="541"/>
      <c r="GY80" s="542"/>
      <c r="GZ80" s="537"/>
      <c r="HA80" s="538"/>
      <c r="HB80" s="539"/>
      <c r="HC80" s="535"/>
      <c r="HD80" s="536"/>
      <c r="HE80" s="540"/>
      <c r="HF80" s="538"/>
      <c r="HG80" s="539"/>
      <c r="HH80" s="541"/>
      <c r="HI80" s="542"/>
      <c r="HJ80" s="537"/>
      <c r="HK80" s="538"/>
      <c r="HL80" s="539"/>
      <c r="HM80" s="541"/>
      <c r="HN80" s="542"/>
      <c r="HO80" s="540"/>
      <c r="HP80" s="538"/>
      <c r="HQ80" s="539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111"/>
      <c r="JK80" s="92"/>
      <c r="JL80" s="34"/>
      <c r="JM80" s="273"/>
      <c r="JN80" s="273"/>
      <c r="JO80" s="111"/>
      <c r="JP80" s="381"/>
      <c r="JQ80" s="25"/>
      <c r="JR80" s="947"/>
      <c r="JS80" s="947"/>
      <c r="JT80" s="947"/>
      <c r="JU80" s="947"/>
      <c r="JV80" s="947"/>
      <c r="JW80" s="947"/>
      <c r="JX80" s="947"/>
      <c r="JY80" s="947"/>
      <c r="JZ80" s="947"/>
      <c r="KA80" s="947"/>
      <c r="KB80" s="944"/>
      <c r="KC80" s="944"/>
      <c r="KD80" s="944"/>
      <c r="KE80" s="944"/>
      <c r="KF80" s="944"/>
      <c r="KG80" s="947"/>
      <c r="KH80" s="947"/>
      <c r="KI80" s="947"/>
      <c r="KJ80" s="944"/>
      <c r="KK80" s="950"/>
      <c r="KL80" s="947"/>
      <c r="KM80" s="947"/>
      <c r="KN80" s="944"/>
      <c r="KO80" s="944"/>
      <c r="KP80" s="944"/>
      <c r="KQ80" s="966"/>
      <c r="KR80" s="71"/>
      <c r="KS80" s="953"/>
      <c r="KT80" s="965"/>
      <c r="KU80" s="953"/>
      <c r="KV80" s="953"/>
      <c r="KW80" s="953"/>
      <c r="KX80" s="953"/>
      <c r="KY80" s="953"/>
      <c r="KZ80" s="953"/>
      <c r="LA80" s="953"/>
      <c r="LB80" s="953"/>
      <c r="LC80" s="953"/>
      <c r="LD80" s="953"/>
      <c r="LE80" s="953"/>
      <c r="LF80" s="953"/>
      <c r="LG80" s="953"/>
      <c r="LH80" s="953"/>
      <c r="LI80" s="959"/>
      <c r="LJ80" s="60"/>
      <c r="LK80" s="50"/>
      <c r="LL80" s="939"/>
      <c r="LM80" s="956"/>
      <c r="LN80" s="939"/>
      <c r="LO80" s="939"/>
      <c r="LP80" s="939"/>
      <c r="LQ80" s="939"/>
      <c r="LR80" s="939"/>
      <c r="LS80" s="939"/>
      <c r="LT80" s="939"/>
      <c r="LU80" s="939"/>
      <c r="LV80" s="939"/>
      <c r="LW80" s="939"/>
      <c r="LX80" s="939"/>
      <c r="LY80" s="939"/>
      <c r="LZ80" s="939"/>
      <c r="MA80" s="939"/>
      <c r="MB80" s="956"/>
      <c r="MC80" s="956"/>
      <c r="MD80" s="956"/>
      <c r="ME80" s="956"/>
      <c r="MF80" s="939"/>
      <c r="MG80" s="939"/>
      <c r="MH80" s="956"/>
      <c r="MI80" s="956"/>
      <c r="MJ80" s="956"/>
      <c r="MK80" s="956"/>
      <c r="ML80" s="956"/>
      <c r="MM80" s="956"/>
      <c r="MN80" s="956"/>
      <c r="MO80" s="956"/>
      <c r="MP80" s="956"/>
      <c r="MQ80" s="956"/>
      <c r="MR80" s="956"/>
      <c r="MS80" s="956"/>
      <c r="MT80" s="956"/>
      <c r="MU80" s="956"/>
      <c r="MV80" s="939"/>
      <c r="MW80" s="939"/>
      <c r="MX80" s="956"/>
      <c r="MY80" s="956"/>
      <c r="MZ80" s="956"/>
      <c r="NA80" s="956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 t="s">
        <v>93</v>
      </c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 t="s">
        <v>216</v>
      </c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63" t="s">
        <v>224</v>
      </c>
      <c r="GB81" s="393"/>
      <c r="GC81" s="394"/>
      <c r="GD81" s="312"/>
      <c r="GE81" s="310"/>
      <c r="GF81" s="463"/>
      <c r="GG81" s="393"/>
      <c r="GH81" s="394"/>
      <c r="GI81" s="312"/>
      <c r="GJ81" s="310"/>
      <c r="GK81" s="463" t="s">
        <v>139</v>
      </c>
      <c r="GL81" s="393"/>
      <c r="GM81" s="394"/>
      <c r="GN81" s="553"/>
      <c r="GO81" s="554"/>
      <c r="GP81" s="520"/>
      <c r="GQ81" s="521"/>
      <c r="GR81" s="522"/>
      <c r="GS81" s="553"/>
      <c r="GT81" s="554"/>
      <c r="GU81" s="523"/>
      <c r="GV81" s="521"/>
      <c r="GW81" s="522"/>
      <c r="GX81" s="555"/>
      <c r="GY81" s="556"/>
      <c r="GZ81" s="520"/>
      <c r="HA81" s="521"/>
      <c r="HB81" s="522"/>
      <c r="HC81" s="553"/>
      <c r="HD81" s="554"/>
      <c r="HE81" s="523"/>
      <c r="HF81" s="521"/>
      <c r="HG81" s="522"/>
      <c r="HH81" s="555"/>
      <c r="HI81" s="556"/>
      <c r="HJ81" s="520"/>
      <c r="HK81" s="521"/>
      <c r="HL81" s="522"/>
      <c r="HM81" s="555"/>
      <c r="HN81" s="556"/>
      <c r="HO81" s="523"/>
      <c r="HP81" s="521"/>
      <c r="HQ81" s="522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408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109"/>
      <c r="JK81" s="93"/>
      <c r="JL81" s="40"/>
      <c r="JM81" s="270"/>
      <c r="JN81" s="271"/>
      <c r="JO81" s="109"/>
      <c r="JP81" s="381"/>
      <c r="JQ81" s="23"/>
      <c r="JR81" s="945">
        <f t="shared" ref="JR81" si="490">COUNTIF($A81:$JJ84,"=CSB13")</f>
        <v>1</v>
      </c>
      <c r="JS81" s="945">
        <v>0</v>
      </c>
      <c r="JT81" s="945">
        <f t="shared" ref="JT81" si="491">COUNTIF($A81:$JJ84,"=CSB24")</f>
        <v>1</v>
      </c>
      <c r="JU81" s="945">
        <v>1</v>
      </c>
      <c r="JV81" s="945">
        <v>1</v>
      </c>
      <c r="JW81" s="945">
        <f t="shared" ref="JW81" si="492">COUNTIF($A81:$JJ84,"=CSB4")</f>
        <v>1</v>
      </c>
      <c r="JX81" s="945">
        <v>1</v>
      </c>
      <c r="JY81" s="945">
        <v>0</v>
      </c>
      <c r="JZ81" s="945">
        <f t="shared" ref="JZ81" si="493">COUNTIF($A81:$JJ84,"B1")</f>
        <v>1</v>
      </c>
      <c r="KA81" s="945">
        <v>0</v>
      </c>
      <c r="KB81" s="942">
        <v>0</v>
      </c>
      <c r="KC81" s="942">
        <v>1</v>
      </c>
      <c r="KD81" s="942">
        <v>1</v>
      </c>
      <c r="KE81" s="942">
        <f t="shared" ref="KE81" si="494">COUNTIF($A81:$JJ84,"=14")</f>
        <v>1</v>
      </c>
      <c r="KF81" s="942">
        <f t="shared" ref="KF81" si="495">COUNTIF($A81:$JJ84,"=16")</f>
        <v>2</v>
      </c>
      <c r="KG81" s="945">
        <f t="shared" ref="KG81" si="496">COUNTIF($A81:$JJ84,"=22")</f>
        <v>0</v>
      </c>
      <c r="KH81" s="945">
        <f t="shared" ref="KH81" si="497">COUNTIF($A81:$JJ84,"=23")</f>
        <v>0</v>
      </c>
      <c r="KI81" s="945">
        <v>0</v>
      </c>
      <c r="KJ81" s="942">
        <f t="shared" ref="KJ81" si="498">COUNTIF($A81:$JJ84,"=25")</f>
        <v>1</v>
      </c>
      <c r="KK81" s="948">
        <f t="shared" ref="KK81" si="499">COUNTIF($A81:$JJ84,"=26")</f>
        <v>0</v>
      </c>
      <c r="KL81" s="945">
        <f t="shared" ref="KL81" si="500">COUNTIF($A81:$JJ84,"=31")</f>
        <v>0</v>
      </c>
      <c r="KM81" s="945">
        <f t="shared" ref="KM81" si="501">COUNTIF($A81:$JJ84,"=32")</f>
        <v>0</v>
      </c>
      <c r="KN81" s="942">
        <f t="shared" ref="KN81" si="502">COUNTIF($A81:$JJ84,"=34")</f>
        <v>0</v>
      </c>
      <c r="KO81" s="942">
        <f t="shared" ref="KO81" si="503">COUNTIF($A81:$JJ84,"=35")</f>
        <v>1</v>
      </c>
      <c r="KP81" s="942">
        <f t="shared" ref="KP81" si="504">COUNTIF($A81:$JJ84,"=36")</f>
        <v>0</v>
      </c>
      <c r="KQ81" s="954">
        <f>COUNTIF($A81:$KP84,"=34")</f>
        <v>0</v>
      </c>
      <c r="KR81" s="69"/>
      <c r="KS81" s="951" t="str">
        <f>IF(COUNTIF($A81:$JJ84,"=41")&gt;0,"X"," ")</f>
        <v xml:space="preserve"> </v>
      </c>
      <c r="KT81" s="963" t="str">
        <f>IF(COUNTIF($A81:$JJ84,"=42")&gt;0,"X"," ")</f>
        <v xml:space="preserve"> </v>
      </c>
      <c r="KU81" s="951" t="str">
        <f>IF(COUNTIF($A81:$JJ84,"=40")&gt;0,"X"," ")</f>
        <v xml:space="preserve"> </v>
      </c>
      <c r="KV81" s="951" t="str">
        <f>IF(COUNTIF($A81:$JJ84,"=11")&gt;0,"X"," ")</f>
        <v>X</v>
      </c>
      <c r="KW81" s="951" t="str">
        <f>IF(COUNTIF($A81:$JJ84,"=13")&gt;0,"X"," ")</f>
        <v>X</v>
      </c>
      <c r="KX81" s="951" t="str">
        <f>IF(COUNTIF($A81:$JJ84,"=19")&gt;0,"X"," ")</f>
        <v xml:space="preserve"> </v>
      </c>
      <c r="KY81" s="951" t="str">
        <f>IF(COUNTIF($A81:$JJ84,"=14")&gt;0,"X"," ")</f>
        <v>X</v>
      </c>
      <c r="KZ81" s="951" t="str">
        <f>IF(COUNTIF($A81:$JJ84,"=23")&gt;0,"X"," ")</f>
        <v xml:space="preserve"> </v>
      </c>
      <c r="LA81" s="951" t="str">
        <f>IF(COUNTIF($A81:$JJ84,"=24")&gt;0,"X"," ")</f>
        <v xml:space="preserve"> </v>
      </c>
      <c r="LB81" s="951" t="str">
        <f>IF(COUNTIF($A81:$JJ84,"=25")&gt;0,"X"," ")</f>
        <v>X</v>
      </c>
      <c r="LC81" s="951" t="str">
        <f>IF(COUNTIF($A81:$JJ84,"=26")&gt;0,"X"," ")</f>
        <v xml:space="preserve"> </v>
      </c>
      <c r="LD81" s="951" t="str">
        <f>IF(COUNTIF($A81:$JJ84,"=29")&gt;0,"X"," ")</f>
        <v xml:space="preserve"> </v>
      </c>
      <c r="LE81" s="951" t="str">
        <f>IF(COUNTIF($A81:$JJ84,"=30")&gt;0,"X"," ")</f>
        <v xml:space="preserve"> </v>
      </c>
      <c r="LF81" s="951" t="str">
        <f>IF(COUNTIF($A81:$JJ84,"=31")&gt;0,"X"," ")</f>
        <v xml:space="preserve"> </v>
      </c>
      <c r="LG81" s="951" t="str">
        <f>IF(COUNTIF($A81:$JJ84,"=32")&gt;0,"X"," ")</f>
        <v xml:space="preserve"> </v>
      </c>
      <c r="LH81" s="951" t="str">
        <f>IF(COUNTIF($A81:$JJ84,"=33")&gt;0,"X"," ")</f>
        <v xml:space="preserve"> </v>
      </c>
      <c r="LI81" s="957" t="str">
        <f>IF(COUNTIF($A81:$JJ84,"=34")&gt;0,"X"," ")</f>
        <v xml:space="preserve"> </v>
      </c>
      <c r="LJ81" s="58"/>
      <c r="LK81" s="48"/>
      <c r="LL81" s="937" t="str">
        <f>IF(COUNTIF($A81:$JJ84,"=H.Prus")&gt;0,"Z"," ")</f>
        <v xml:space="preserve"> </v>
      </c>
      <c r="LM81" s="956" t="str">
        <f t="shared" ref="LM81" si="505">IF(COUNTIF($A81:$JJ84,"=Sz.Zieliński")&gt;0,"Z"," ")</f>
        <v xml:space="preserve"> </v>
      </c>
      <c r="LN81" s="937" t="str">
        <f>IF(COUNTIF($A81:$JJ84,"=M.Marcinkiewicz")&gt;0,"Z"," ")</f>
        <v>Z</v>
      </c>
      <c r="LO81" s="937" t="str">
        <f>IF(COUNTIF($A81:$JJ84,"=K.Cis")&gt;0,"Z"," ")</f>
        <v>Z</v>
      </c>
      <c r="LP81" s="937" t="str">
        <f t="shared" ref="LP81" si="506">IF(COUNTIF($A81:$JJ84,"=D.Lechtańska")&gt;0,"Z"," ")</f>
        <v xml:space="preserve"> </v>
      </c>
      <c r="LQ81" s="937" t="str">
        <f>IF(COUNTIF($A81:$JJ84,"=K.Choroszko")&gt;0,"Z"," ")</f>
        <v>Z</v>
      </c>
      <c r="LR81" s="937" t="str">
        <f>IF(COUNTIF($A81:$JJ84,"=Z.Niewiadomski")&gt;0,"Z"," ")</f>
        <v xml:space="preserve"> </v>
      </c>
      <c r="LS81" s="937" t="str">
        <f>IF(COUNTIF($A81:$JJ84,"=Z.Niewiadomski")&gt;0,"Z"," ")</f>
        <v xml:space="preserve"> </v>
      </c>
      <c r="LT81" s="937" t="str">
        <f>IF(COUNTIF($A81:$JJ84,"=Z.Niewiadomski")&gt;0,"Z"," ")</f>
        <v xml:space="preserve"> </v>
      </c>
      <c r="LU81" s="937" t="str">
        <f>IF(COUNTIF($A81:$JJ84,"=Z.Niewiadomski")&gt;0,"Z"," ")</f>
        <v xml:space="preserve"> </v>
      </c>
      <c r="LV81" s="937" t="str">
        <f>IF(COUNTIF($A81:$JJ84,"=Z.Niewiadomski")&gt;0,"Z"," ")</f>
        <v xml:space="preserve"> </v>
      </c>
      <c r="LW81" s="937" t="str">
        <f>IF(COUNTIF($A81:$JJ84,"=A.Miściur-Kaszyńska")&gt;0,"Z"," ")</f>
        <v xml:space="preserve"> </v>
      </c>
      <c r="LX81" s="937" t="str">
        <f t="shared" ref="LX81" si="507">IF(COUNTIF($A81:$JJ84,"=K.Janowicz")&gt;0,"Z"," ")</f>
        <v xml:space="preserve"> </v>
      </c>
      <c r="LY81" s="937" t="str">
        <f>IF(COUNTIF($A81:$JJ84,"=K.Kiejdo")&gt;0,"Z"," ")</f>
        <v>Z</v>
      </c>
      <c r="LZ81" s="937" t="str">
        <f>IF(COUNTIF($A81:$JJ84,"=M.Kieżun")&gt;0,"Z"," ")</f>
        <v>Z</v>
      </c>
      <c r="MA81" s="937" t="str">
        <f>IF(COUNTIF($A81:$JJ84,"=I.Kasprzyk")&gt;0,"Z"," ")</f>
        <v xml:space="preserve"> </v>
      </c>
      <c r="MB81" s="956" t="str">
        <f>IF(COUNTIF($A81:$JJ84,"=M.Choroszko")&gt;0,"Z"," ")</f>
        <v xml:space="preserve"> </v>
      </c>
      <c r="MC81" s="956" t="str">
        <f>IF(COUNTIF($A81:$JJ84,"=M.Grzyb")&gt;0,"Z"," ")</f>
        <v>Z</v>
      </c>
      <c r="MD81" s="956" t="str">
        <f>IF(COUNTIF($A81:$JJ84,"=A.Muż")&gt;0,"Z"," ")</f>
        <v xml:space="preserve"> </v>
      </c>
      <c r="ME81" s="956" t="str">
        <f>IF(COUNTIF($A81:$JJ84,"=E.Kicka")&gt;0,"Z"," ")</f>
        <v xml:space="preserve"> </v>
      </c>
      <c r="MF81" s="937" t="str">
        <f t="shared" ref="MF81" si="508">IF(COUNTIF($A81:$JJ84,"=P.Lisatowicz")&gt;0,"Z"," ")</f>
        <v xml:space="preserve"> </v>
      </c>
      <c r="MG81" s="937" t="str">
        <f>IF(COUNTIF($A81:$JJ84,"=M.Szonert")&gt;0,"Z"," ")</f>
        <v xml:space="preserve"> </v>
      </c>
      <c r="MH81" s="956" t="str">
        <f>IF(COUNTIF($A81:$JJ84,"=E.Ciarciński")&gt;0,"Z"," ")</f>
        <v xml:space="preserve"> </v>
      </c>
      <c r="MI81" s="956" t="str">
        <f>IF(COUNTIF($A81:$JJ84,"=M.Czajka")&gt;0,"Z"," ")</f>
        <v xml:space="preserve"> </v>
      </c>
      <c r="MJ81" s="956" t="str">
        <f t="shared" ref="MJ81" si="509">IF(COUNTIF($A81:$JJ84,"=W.Kopacki")&gt;0,"Z"," ")</f>
        <v xml:space="preserve"> </v>
      </c>
      <c r="MK81" s="956" t="str">
        <f>IF(COUNTIF($A81:$JJ84,"=A.Naszlin")&gt;0,"Z"," ")</f>
        <v xml:space="preserve"> </v>
      </c>
      <c r="ML81" s="956" t="str">
        <f>IF(COUNTIF($A81:$JJ84,"=A.Tychek")&gt;0,"Z"," ")</f>
        <v xml:space="preserve"> </v>
      </c>
      <c r="MM81" s="956" t="str">
        <f>IF(COUNTIF($A81:$JJ84,"=R.Sokulski")&gt;0,"Z"," ")</f>
        <v>Z</v>
      </c>
      <c r="MN81" s="956" t="str">
        <f>IF(COUNTIF($A81:$JJ84,"=S.Piotrowska")&gt;0,"Z"," ")</f>
        <v>Z</v>
      </c>
      <c r="MO81" s="956" t="str">
        <f>IF(COUNTIF($A81:$JJ84,"=J.Gregorczuk")&gt;0,"Z"," ")</f>
        <v>Z</v>
      </c>
      <c r="MP81" s="956" t="str">
        <f t="shared" ref="MP81" si="510">IF(COUNTIF($A81:$JJ84,"=A.Wyrwicka")&gt;0,"Z"," ")</f>
        <v>Z</v>
      </c>
      <c r="MQ81" s="956" t="str">
        <f t="shared" ref="MQ81" si="511">IF(COUNTIF($A81:$JJ84,"=K.Kopacki")&gt;0,"Z"," ")</f>
        <v xml:space="preserve"> </v>
      </c>
      <c r="MR81" s="956" t="str">
        <f>IF(COUNTIF($A81:$JJ84,"=R.Przęczek")&gt;0,"Z"," ")</f>
        <v xml:space="preserve"> </v>
      </c>
      <c r="MS81" s="956" t="str">
        <f>IF(COUNTIF($A81:$JJ84,"=D.Ławecka-Bednarska")&gt;0,"Z"," ")</f>
        <v xml:space="preserve"> </v>
      </c>
      <c r="MT81" s="956" t="str">
        <f t="shared" ref="MT81" si="512">IF(COUNTIF($A81:$JJ84,"=A.Sadolewski")&gt;0,"Z"," ")</f>
        <v xml:space="preserve"> </v>
      </c>
      <c r="MU81" s="956" t="str">
        <f>IF(COUNTIF($A81:$JJ84,"=M.Lipiński")&gt;0,"Z"," ")</f>
        <v>Z</v>
      </c>
      <c r="MV81" s="937" t="str">
        <f t="shared" ref="MV81" si="513">IF(COUNTIF($A81:$JJ84,"=E.Leśnikowska")&gt;0,"Z"," ")</f>
        <v>Z</v>
      </c>
      <c r="MW81" s="937" t="str">
        <f>IF(COUNTIF($A81:$JJ84,"=N.Liakh")&gt;0,"Z"," ")</f>
        <v xml:space="preserve"> </v>
      </c>
      <c r="MX81" s="956" t="str">
        <f>IF(COUNTIF($A81:$JJ84,"=J.Lubkiewicz")&gt;0,"Z"," ")</f>
        <v xml:space="preserve"> </v>
      </c>
      <c r="MY81" s="956" t="str">
        <f t="shared" ref="MY81" si="514">IF(COUNTIF($A81:$JJ84,"=K.Kaczmarczyk")&gt;0,"Z"," ")</f>
        <v>Z</v>
      </c>
      <c r="MZ81" s="956" t="str">
        <f>IF(COUNTIF($A81:$JJ84,"=H.Libuda")&gt;0,"Z"," ")</f>
        <v xml:space="preserve"> </v>
      </c>
      <c r="NA81" s="956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 t="s">
        <v>166</v>
      </c>
      <c r="I82" s="282" t="s">
        <v>168</v>
      </c>
      <c r="J82" s="110">
        <v>25</v>
      </c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 t="s">
        <v>174</v>
      </c>
      <c r="X82" s="282" t="s">
        <v>42</v>
      </c>
      <c r="Y82" s="110" t="s">
        <v>173</v>
      </c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181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183</v>
      </c>
      <c r="CA82" s="260" t="s">
        <v>29</v>
      </c>
      <c r="CB82" s="234" t="s">
        <v>194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193</v>
      </c>
      <c r="EJ82" s="252" t="s">
        <v>303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 t="s">
        <v>218</v>
      </c>
      <c r="EX82" s="396" t="s">
        <v>198</v>
      </c>
      <c r="EY82" s="397" t="s">
        <v>228</v>
      </c>
      <c r="EZ82" s="315" t="s">
        <v>21</v>
      </c>
      <c r="FA82" s="314" t="s">
        <v>22</v>
      </c>
      <c r="FB82" s="395" t="s">
        <v>177</v>
      </c>
      <c r="FC82" s="396" t="s">
        <v>33</v>
      </c>
      <c r="FD82" s="397" t="s">
        <v>300</v>
      </c>
      <c r="FE82" s="315" t="s">
        <v>21</v>
      </c>
      <c r="FF82" s="314" t="s">
        <v>22</v>
      </c>
      <c r="FG82" s="395" t="s">
        <v>94</v>
      </c>
      <c r="FH82" s="396" t="s">
        <v>29</v>
      </c>
      <c r="FI82" s="397" t="s">
        <v>194</v>
      </c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 t="s">
        <v>178</v>
      </c>
      <c r="FR82" s="396" t="s">
        <v>145</v>
      </c>
      <c r="FS82" s="397">
        <v>16</v>
      </c>
      <c r="FT82" s="315" t="s">
        <v>21</v>
      </c>
      <c r="FU82" s="314" t="s">
        <v>22</v>
      </c>
      <c r="FV82" s="395" t="s">
        <v>178</v>
      </c>
      <c r="FW82" s="396" t="s">
        <v>145</v>
      </c>
      <c r="FX82" s="397">
        <v>16</v>
      </c>
      <c r="FY82" s="315" t="s">
        <v>21</v>
      </c>
      <c r="FZ82" s="314" t="s">
        <v>22</v>
      </c>
      <c r="GA82" s="464" t="s">
        <v>137</v>
      </c>
      <c r="GB82" s="466" t="s">
        <v>138</v>
      </c>
      <c r="GC82" s="581" t="s">
        <v>227</v>
      </c>
      <c r="GD82" s="315" t="s">
        <v>21</v>
      </c>
      <c r="GE82" s="314" t="s">
        <v>22</v>
      </c>
      <c r="GF82" s="464" t="s">
        <v>94</v>
      </c>
      <c r="GG82" s="396" t="s">
        <v>222</v>
      </c>
      <c r="GH82" s="397">
        <v>35</v>
      </c>
      <c r="GI82" s="315" t="s">
        <v>21</v>
      </c>
      <c r="GJ82" s="314" t="s">
        <v>22</v>
      </c>
      <c r="GK82" s="464" t="s">
        <v>142</v>
      </c>
      <c r="GL82" s="396" t="s">
        <v>98</v>
      </c>
      <c r="GM82" s="581" t="s">
        <v>226</v>
      </c>
      <c r="GN82" s="526" t="s">
        <v>21</v>
      </c>
      <c r="GO82" s="527" t="s">
        <v>22</v>
      </c>
      <c r="GP82" s="528" t="s">
        <v>143</v>
      </c>
      <c r="GQ82" s="529" t="s">
        <v>77</v>
      </c>
      <c r="GR82" s="530"/>
      <c r="GS82" s="526" t="s">
        <v>21</v>
      </c>
      <c r="GT82" s="527" t="s">
        <v>22</v>
      </c>
      <c r="GU82" s="531" t="s">
        <v>143</v>
      </c>
      <c r="GV82" s="529" t="s">
        <v>77</v>
      </c>
      <c r="GW82" s="530"/>
      <c r="GX82" s="532" t="s">
        <v>21</v>
      </c>
      <c r="GY82" s="533" t="s">
        <v>22</v>
      </c>
      <c r="GZ82" s="528" t="s">
        <v>143</v>
      </c>
      <c r="HA82" s="529" t="s">
        <v>77</v>
      </c>
      <c r="HB82" s="530"/>
      <c r="HC82" s="526" t="s">
        <v>21</v>
      </c>
      <c r="HD82" s="527" t="s">
        <v>22</v>
      </c>
      <c r="HE82" s="531" t="s">
        <v>143</v>
      </c>
      <c r="HF82" s="529" t="s">
        <v>77</v>
      </c>
      <c r="HG82" s="530"/>
      <c r="HH82" s="532" t="s">
        <v>21</v>
      </c>
      <c r="HI82" s="533" t="s">
        <v>22</v>
      </c>
      <c r="HJ82" s="528" t="s">
        <v>143</v>
      </c>
      <c r="HK82" s="529" t="s">
        <v>77</v>
      </c>
      <c r="HL82" s="530"/>
      <c r="HM82" s="532" t="s">
        <v>21</v>
      </c>
      <c r="HN82" s="533" t="s">
        <v>22</v>
      </c>
      <c r="HO82" s="531" t="s">
        <v>143</v>
      </c>
      <c r="HP82" s="529" t="s">
        <v>77</v>
      </c>
      <c r="HQ82" s="530"/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 t="s">
        <v>143</v>
      </c>
      <c r="IJ82" s="359" t="s">
        <v>77</v>
      </c>
      <c r="IK82" s="360"/>
      <c r="IL82" s="94" t="s">
        <v>21</v>
      </c>
      <c r="IM82" s="33" t="s">
        <v>22</v>
      </c>
      <c r="IN82" s="272" t="s">
        <v>319</v>
      </c>
      <c r="IO82" s="930" t="s">
        <v>318</v>
      </c>
      <c r="IP82" s="409"/>
      <c r="IQ82" s="94" t="s">
        <v>21</v>
      </c>
      <c r="IR82" s="33" t="s">
        <v>22</v>
      </c>
      <c r="IS82" s="272" t="s">
        <v>230</v>
      </c>
      <c r="IT82" s="269" t="s">
        <v>231</v>
      </c>
      <c r="IU82" s="409"/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 t="s">
        <v>232</v>
      </c>
      <c r="JD82" s="269" t="s">
        <v>38</v>
      </c>
      <c r="JE82" s="110"/>
      <c r="JF82" s="94" t="s">
        <v>21</v>
      </c>
      <c r="JG82" s="33" t="s">
        <v>22</v>
      </c>
      <c r="JH82" s="272" t="s">
        <v>99</v>
      </c>
      <c r="JI82" s="269" t="s">
        <v>49</v>
      </c>
      <c r="JJ82" s="110"/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46"/>
      <c r="JS82" s="946"/>
      <c r="JT82" s="946"/>
      <c r="JU82" s="946"/>
      <c r="JV82" s="946"/>
      <c r="JW82" s="946"/>
      <c r="JX82" s="946"/>
      <c r="JY82" s="946"/>
      <c r="JZ82" s="946"/>
      <c r="KA82" s="946"/>
      <c r="KB82" s="943"/>
      <c r="KC82" s="943"/>
      <c r="KD82" s="943"/>
      <c r="KE82" s="943"/>
      <c r="KF82" s="943"/>
      <c r="KG82" s="946"/>
      <c r="KH82" s="946"/>
      <c r="KI82" s="946"/>
      <c r="KJ82" s="943"/>
      <c r="KK82" s="949"/>
      <c r="KL82" s="946"/>
      <c r="KM82" s="946"/>
      <c r="KN82" s="943"/>
      <c r="KO82" s="943"/>
      <c r="KP82" s="943"/>
      <c r="KQ82" s="954"/>
      <c r="KR82" s="70" t="s">
        <v>21</v>
      </c>
      <c r="KS82" s="952"/>
      <c r="KT82" s="964"/>
      <c r="KU82" s="952"/>
      <c r="KV82" s="952"/>
      <c r="KW82" s="952"/>
      <c r="KX82" s="952"/>
      <c r="KY82" s="952"/>
      <c r="KZ82" s="952"/>
      <c r="LA82" s="952"/>
      <c r="LB82" s="952"/>
      <c r="LC82" s="952"/>
      <c r="LD82" s="952"/>
      <c r="LE82" s="952"/>
      <c r="LF82" s="952"/>
      <c r="LG82" s="952"/>
      <c r="LH82" s="952"/>
      <c r="LI82" s="958"/>
      <c r="LJ82" s="59"/>
      <c r="LK82" s="49" t="s">
        <v>21</v>
      </c>
      <c r="LL82" s="938"/>
      <c r="LM82" s="956"/>
      <c r="LN82" s="938"/>
      <c r="LO82" s="938"/>
      <c r="LP82" s="938"/>
      <c r="LQ82" s="938"/>
      <c r="LR82" s="938"/>
      <c r="LS82" s="938"/>
      <c r="LT82" s="938"/>
      <c r="LU82" s="938"/>
      <c r="LV82" s="938"/>
      <c r="LW82" s="938"/>
      <c r="LX82" s="938"/>
      <c r="LY82" s="938"/>
      <c r="LZ82" s="938"/>
      <c r="MA82" s="938"/>
      <c r="MB82" s="956"/>
      <c r="MC82" s="956"/>
      <c r="MD82" s="956"/>
      <c r="ME82" s="956"/>
      <c r="MF82" s="938"/>
      <c r="MG82" s="938"/>
      <c r="MH82" s="956"/>
      <c r="MI82" s="956"/>
      <c r="MJ82" s="956"/>
      <c r="MK82" s="956"/>
      <c r="ML82" s="956"/>
      <c r="MM82" s="956"/>
      <c r="MN82" s="956"/>
      <c r="MO82" s="956"/>
      <c r="MP82" s="956"/>
      <c r="MQ82" s="956"/>
      <c r="MR82" s="956"/>
      <c r="MS82" s="956"/>
      <c r="MT82" s="956"/>
      <c r="MU82" s="956"/>
      <c r="MV82" s="938"/>
      <c r="MW82" s="938"/>
      <c r="MX82" s="956"/>
      <c r="MY82" s="956"/>
      <c r="MZ82" s="956"/>
      <c r="NA82" s="956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 t="s">
        <v>167</v>
      </c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 t="s">
        <v>92</v>
      </c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180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182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190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 t="s">
        <v>217</v>
      </c>
      <c r="EX83" s="398"/>
      <c r="EY83" s="397"/>
      <c r="EZ83" s="315"/>
      <c r="FA83" s="314"/>
      <c r="FB83" s="395"/>
      <c r="FC83" s="398"/>
      <c r="FD83" s="397"/>
      <c r="FE83" s="315"/>
      <c r="FF83" s="314"/>
      <c r="FG83" s="395" t="s">
        <v>220</v>
      </c>
      <c r="FH83" s="398" t="s">
        <v>37</v>
      </c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64" t="s">
        <v>225</v>
      </c>
      <c r="GB83" s="398"/>
      <c r="GC83" s="397"/>
      <c r="GD83" s="315"/>
      <c r="GE83" s="314"/>
      <c r="GF83" s="464" t="s">
        <v>221</v>
      </c>
      <c r="GG83" s="398"/>
      <c r="GH83" s="397"/>
      <c r="GI83" s="315"/>
      <c r="GJ83" s="314"/>
      <c r="GK83" s="464" t="s">
        <v>141</v>
      </c>
      <c r="GL83" s="398"/>
      <c r="GM83" s="397"/>
      <c r="GN83" s="526"/>
      <c r="GO83" s="527"/>
      <c r="GP83" s="528"/>
      <c r="GQ83" s="534"/>
      <c r="GR83" s="530"/>
      <c r="GS83" s="526"/>
      <c r="GT83" s="527"/>
      <c r="GU83" s="531"/>
      <c r="GV83" s="534"/>
      <c r="GW83" s="530"/>
      <c r="GX83" s="532"/>
      <c r="GY83" s="533"/>
      <c r="GZ83" s="528"/>
      <c r="HA83" s="534"/>
      <c r="HB83" s="530"/>
      <c r="HC83" s="526"/>
      <c r="HD83" s="527"/>
      <c r="HE83" s="531"/>
      <c r="HF83" s="534"/>
      <c r="HG83" s="530"/>
      <c r="HH83" s="532"/>
      <c r="HI83" s="533"/>
      <c r="HJ83" s="528"/>
      <c r="HK83" s="534"/>
      <c r="HL83" s="530"/>
      <c r="HM83" s="532"/>
      <c r="HN83" s="533"/>
      <c r="HO83" s="531"/>
      <c r="HP83" s="534"/>
      <c r="HQ83" s="530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 t="s">
        <v>320</v>
      </c>
      <c r="IO83" s="269"/>
      <c r="IP83" s="409"/>
      <c r="IQ83" s="94"/>
      <c r="IR83" s="33"/>
      <c r="IS83" s="272"/>
      <c r="IT83" s="269"/>
      <c r="IU83" s="409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110"/>
      <c r="JK83" s="94"/>
      <c r="JL83" s="33"/>
      <c r="JM83" s="272"/>
      <c r="JN83" s="269"/>
      <c r="JO83" s="110"/>
      <c r="JP83" s="381"/>
      <c r="JQ83" s="24"/>
      <c r="JR83" s="946"/>
      <c r="JS83" s="946"/>
      <c r="JT83" s="946"/>
      <c r="JU83" s="946"/>
      <c r="JV83" s="946"/>
      <c r="JW83" s="946"/>
      <c r="JX83" s="946"/>
      <c r="JY83" s="946"/>
      <c r="JZ83" s="946"/>
      <c r="KA83" s="946"/>
      <c r="KB83" s="943"/>
      <c r="KC83" s="943"/>
      <c r="KD83" s="943"/>
      <c r="KE83" s="943"/>
      <c r="KF83" s="943"/>
      <c r="KG83" s="946"/>
      <c r="KH83" s="946"/>
      <c r="KI83" s="946"/>
      <c r="KJ83" s="943"/>
      <c r="KK83" s="949"/>
      <c r="KL83" s="946"/>
      <c r="KM83" s="946"/>
      <c r="KN83" s="943"/>
      <c r="KO83" s="943"/>
      <c r="KP83" s="943"/>
      <c r="KQ83" s="954"/>
      <c r="KR83" s="70"/>
      <c r="KS83" s="952"/>
      <c r="KT83" s="964"/>
      <c r="KU83" s="952"/>
      <c r="KV83" s="952"/>
      <c r="KW83" s="952"/>
      <c r="KX83" s="952"/>
      <c r="KY83" s="952"/>
      <c r="KZ83" s="952"/>
      <c r="LA83" s="952"/>
      <c r="LB83" s="952"/>
      <c r="LC83" s="952"/>
      <c r="LD83" s="952"/>
      <c r="LE83" s="952"/>
      <c r="LF83" s="952"/>
      <c r="LG83" s="952"/>
      <c r="LH83" s="952"/>
      <c r="LI83" s="958"/>
      <c r="LJ83" s="59"/>
      <c r="LK83" s="49"/>
      <c r="LL83" s="938"/>
      <c r="LM83" s="956"/>
      <c r="LN83" s="938"/>
      <c r="LO83" s="938"/>
      <c r="LP83" s="938"/>
      <c r="LQ83" s="938"/>
      <c r="LR83" s="938"/>
      <c r="LS83" s="938"/>
      <c r="LT83" s="938"/>
      <c r="LU83" s="938"/>
      <c r="LV83" s="938"/>
      <c r="LW83" s="938"/>
      <c r="LX83" s="938"/>
      <c r="LY83" s="938"/>
      <c r="LZ83" s="938"/>
      <c r="MA83" s="938"/>
      <c r="MB83" s="956"/>
      <c r="MC83" s="956"/>
      <c r="MD83" s="956"/>
      <c r="ME83" s="956"/>
      <c r="MF83" s="938"/>
      <c r="MG83" s="938"/>
      <c r="MH83" s="956"/>
      <c r="MI83" s="956"/>
      <c r="MJ83" s="956"/>
      <c r="MK83" s="956"/>
      <c r="ML83" s="956"/>
      <c r="MM83" s="956"/>
      <c r="MN83" s="956"/>
      <c r="MO83" s="956"/>
      <c r="MP83" s="956"/>
      <c r="MQ83" s="956"/>
      <c r="MR83" s="956"/>
      <c r="MS83" s="956"/>
      <c r="MT83" s="956"/>
      <c r="MU83" s="956"/>
      <c r="MV83" s="938"/>
      <c r="MW83" s="938"/>
      <c r="MX83" s="956"/>
      <c r="MY83" s="956"/>
      <c r="MZ83" s="956"/>
      <c r="NA83" s="956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184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 t="s">
        <v>219</v>
      </c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5"/>
      <c r="GB84" s="400"/>
      <c r="GC84" s="401"/>
      <c r="GD84" s="318"/>
      <c r="GE84" s="319"/>
      <c r="GF84" s="465"/>
      <c r="GG84" s="400"/>
      <c r="GH84" s="401"/>
      <c r="GI84" s="318"/>
      <c r="GJ84" s="319"/>
      <c r="GK84" s="465"/>
      <c r="GL84" s="400"/>
      <c r="GM84" s="401"/>
      <c r="GN84" s="541"/>
      <c r="GO84" s="536"/>
      <c r="GP84" s="537"/>
      <c r="GQ84" s="538"/>
      <c r="GR84" s="539"/>
      <c r="GS84" s="541"/>
      <c r="GT84" s="536"/>
      <c r="GU84" s="540"/>
      <c r="GV84" s="538"/>
      <c r="GW84" s="539"/>
      <c r="GX84" s="541"/>
      <c r="GY84" s="542"/>
      <c r="GZ84" s="537"/>
      <c r="HA84" s="538"/>
      <c r="HB84" s="539"/>
      <c r="HC84" s="541"/>
      <c r="HD84" s="536"/>
      <c r="HE84" s="540"/>
      <c r="HF84" s="538"/>
      <c r="HG84" s="539"/>
      <c r="HH84" s="541"/>
      <c r="HI84" s="542"/>
      <c r="HJ84" s="537"/>
      <c r="HK84" s="538"/>
      <c r="HL84" s="539"/>
      <c r="HM84" s="541"/>
      <c r="HN84" s="542"/>
      <c r="HO84" s="540"/>
      <c r="HP84" s="538"/>
      <c r="HQ84" s="539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410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111"/>
      <c r="JK84" s="92"/>
      <c r="JL84" s="34"/>
      <c r="JM84" s="273"/>
      <c r="JN84" s="273"/>
      <c r="JO84" s="111"/>
      <c r="JP84" s="381"/>
      <c r="JQ84" s="25"/>
      <c r="JR84" s="947"/>
      <c r="JS84" s="947"/>
      <c r="JT84" s="947"/>
      <c r="JU84" s="947"/>
      <c r="JV84" s="947"/>
      <c r="JW84" s="947"/>
      <c r="JX84" s="947"/>
      <c r="JY84" s="947"/>
      <c r="JZ84" s="947"/>
      <c r="KA84" s="947"/>
      <c r="KB84" s="944"/>
      <c r="KC84" s="944"/>
      <c r="KD84" s="944"/>
      <c r="KE84" s="944"/>
      <c r="KF84" s="944"/>
      <c r="KG84" s="947"/>
      <c r="KH84" s="947"/>
      <c r="KI84" s="947"/>
      <c r="KJ84" s="944"/>
      <c r="KK84" s="950"/>
      <c r="KL84" s="947"/>
      <c r="KM84" s="947"/>
      <c r="KN84" s="944"/>
      <c r="KO84" s="944"/>
      <c r="KP84" s="944"/>
      <c r="KQ84" s="954"/>
      <c r="KR84" s="71"/>
      <c r="KS84" s="953"/>
      <c r="KT84" s="965"/>
      <c r="KU84" s="953"/>
      <c r="KV84" s="953"/>
      <c r="KW84" s="953"/>
      <c r="KX84" s="953"/>
      <c r="KY84" s="953"/>
      <c r="KZ84" s="953"/>
      <c r="LA84" s="953"/>
      <c r="LB84" s="953"/>
      <c r="LC84" s="953"/>
      <c r="LD84" s="953"/>
      <c r="LE84" s="953"/>
      <c r="LF84" s="953"/>
      <c r="LG84" s="953"/>
      <c r="LH84" s="953"/>
      <c r="LI84" s="959"/>
      <c r="LJ84" s="60"/>
      <c r="LK84" s="50"/>
      <c r="LL84" s="939"/>
      <c r="LM84" s="956"/>
      <c r="LN84" s="939"/>
      <c r="LO84" s="939"/>
      <c r="LP84" s="939"/>
      <c r="LQ84" s="939"/>
      <c r="LR84" s="939"/>
      <c r="LS84" s="939"/>
      <c r="LT84" s="939"/>
      <c r="LU84" s="939"/>
      <c r="LV84" s="939"/>
      <c r="LW84" s="939"/>
      <c r="LX84" s="939"/>
      <c r="LY84" s="939"/>
      <c r="LZ84" s="939"/>
      <c r="MA84" s="939"/>
      <c r="MB84" s="956"/>
      <c r="MC84" s="956"/>
      <c r="MD84" s="956"/>
      <c r="ME84" s="956"/>
      <c r="MF84" s="939"/>
      <c r="MG84" s="939"/>
      <c r="MH84" s="956"/>
      <c r="MI84" s="956"/>
      <c r="MJ84" s="956"/>
      <c r="MK84" s="956"/>
      <c r="ML84" s="956"/>
      <c r="MM84" s="956"/>
      <c r="MN84" s="956"/>
      <c r="MO84" s="956"/>
      <c r="MP84" s="956"/>
      <c r="MQ84" s="956"/>
      <c r="MR84" s="956"/>
      <c r="MS84" s="956"/>
      <c r="MT84" s="956"/>
      <c r="MU84" s="956"/>
      <c r="MV84" s="939"/>
      <c r="MW84" s="939"/>
      <c r="MX84" s="956"/>
      <c r="MY84" s="956"/>
      <c r="MZ84" s="956"/>
      <c r="NA84" s="956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 t="s">
        <v>93</v>
      </c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63"/>
      <c r="GB85" s="393"/>
      <c r="GC85" s="394"/>
      <c r="GD85" s="312"/>
      <c r="GE85" s="310"/>
      <c r="GF85" s="463"/>
      <c r="GG85" s="393"/>
      <c r="GH85" s="394"/>
      <c r="GI85" s="312"/>
      <c r="GJ85" s="310"/>
      <c r="GK85" s="463"/>
      <c r="GL85" s="393"/>
      <c r="GM85" s="394"/>
      <c r="GN85" s="524"/>
      <c r="GO85" s="519"/>
      <c r="GP85" s="557"/>
      <c r="GQ85" s="558"/>
      <c r="GR85" s="559"/>
      <c r="GS85" s="524"/>
      <c r="GT85" s="519"/>
      <c r="GU85" s="523"/>
      <c r="GV85" s="521"/>
      <c r="GW85" s="522"/>
      <c r="GX85" s="524"/>
      <c r="GY85" s="525"/>
      <c r="GZ85" s="557"/>
      <c r="HA85" s="558"/>
      <c r="HB85" s="560"/>
      <c r="HC85" s="524"/>
      <c r="HD85" s="519"/>
      <c r="HE85" s="523"/>
      <c r="HF85" s="521"/>
      <c r="HG85" s="522"/>
      <c r="HH85" s="524"/>
      <c r="HI85" s="525"/>
      <c r="HJ85" s="557"/>
      <c r="HK85" s="558"/>
      <c r="HL85" s="560"/>
      <c r="HM85" s="524"/>
      <c r="HN85" s="525"/>
      <c r="HO85" s="523"/>
      <c r="HP85" s="521"/>
      <c r="HQ85" s="522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408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109"/>
      <c r="JK85" s="93"/>
      <c r="JL85" s="32"/>
      <c r="JM85" s="270"/>
      <c r="JN85" s="271"/>
      <c r="JO85" s="109"/>
      <c r="JP85" s="381"/>
      <c r="JQ85" s="23"/>
      <c r="JR85" s="945">
        <f t="shared" ref="JR85" si="515">COUNTIF($A85:$JJ88,"=CSB13")</f>
        <v>0</v>
      </c>
      <c r="JS85" s="945">
        <v>0</v>
      </c>
      <c r="JT85" s="945">
        <f t="shared" ref="JT85" si="516">COUNTIF($A85:$JJ88,"=CSB24")</f>
        <v>0</v>
      </c>
      <c r="JU85" s="945">
        <v>0</v>
      </c>
      <c r="JV85" s="945">
        <v>0</v>
      </c>
      <c r="JW85" s="945">
        <f t="shared" ref="JW85" si="517">COUNTIF($A85:$JJ88,"=CSB4")</f>
        <v>0</v>
      </c>
      <c r="JX85" s="945">
        <v>0</v>
      </c>
      <c r="JY85" s="945">
        <v>0</v>
      </c>
      <c r="JZ85" s="945">
        <f t="shared" ref="JZ85" si="518">COUNTIF($A85:$JJ88,"B1")</f>
        <v>1</v>
      </c>
      <c r="KA85" s="945">
        <v>0</v>
      </c>
      <c r="KB85" s="942">
        <v>0</v>
      </c>
      <c r="KC85" s="942">
        <v>0</v>
      </c>
      <c r="KD85" s="942">
        <v>0</v>
      </c>
      <c r="KE85" s="942">
        <f t="shared" ref="KE85" si="519">COUNTIF($A85:$JJ88,"=14")</f>
        <v>0</v>
      </c>
      <c r="KF85" s="942">
        <f t="shared" ref="KF85" si="520">COUNTIF($A85:$JJ88,"=16")</f>
        <v>0</v>
      </c>
      <c r="KG85" s="945">
        <f t="shared" ref="KG85" si="521">COUNTIF($A85:$JJ88,"=22")</f>
        <v>0</v>
      </c>
      <c r="KH85" s="945">
        <f t="shared" ref="KH85" si="522">COUNTIF($A85:$JJ88,"=23")</f>
        <v>0</v>
      </c>
      <c r="KI85" s="945">
        <v>0</v>
      </c>
      <c r="KJ85" s="942">
        <f t="shared" ref="KJ85" si="523">COUNTIF($A85:$JJ88,"=25")</f>
        <v>1</v>
      </c>
      <c r="KK85" s="948">
        <f t="shared" ref="KK85" si="524">COUNTIF($A85:$JJ88,"=26")</f>
        <v>0</v>
      </c>
      <c r="KL85" s="945">
        <f t="shared" ref="KL85" si="525">COUNTIF($A85:$JJ88,"=31")</f>
        <v>0</v>
      </c>
      <c r="KM85" s="945">
        <f t="shared" ref="KM85" si="526">COUNTIF($A85:$JJ88,"=32")</f>
        <v>0</v>
      </c>
      <c r="KN85" s="942">
        <f t="shared" ref="KN85" si="527">COUNTIF($A85:$JJ88,"=34")</f>
        <v>0</v>
      </c>
      <c r="KO85" s="942">
        <f t="shared" ref="KO85" si="528">COUNTIF($A85:$JJ88,"=35")</f>
        <v>0</v>
      </c>
      <c r="KP85" s="942">
        <f t="shared" ref="KP85" si="529">COUNTIF($A85:$JJ88,"=36")</f>
        <v>0</v>
      </c>
      <c r="KQ85" s="954">
        <f>COUNTIF($A85:$KP88,"=34")</f>
        <v>0</v>
      </c>
      <c r="KR85" s="960" t="s">
        <v>43</v>
      </c>
      <c r="KS85" s="951" t="str">
        <f>IF(COUNTIF($A85:$JJ88,"=41")&gt;0,"X"," ")</f>
        <v xml:space="preserve"> </v>
      </c>
      <c r="KT85" s="963" t="str">
        <f>IF(COUNTIF($A85:$JJ88,"=42")&gt;0,"X"," ")</f>
        <v xml:space="preserve"> </v>
      </c>
      <c r="KU85" s="951" t="str">
        <f>IF(COUNTIF($A85:$JJ88,"=40")&gt;0,"X"," ")</f>
        <v xml:space="preserve"> </v>
      </c>
      <c r="KV85" s="951" t="str">
        <f>IF(COUNTIF($A85:$JJ88,"=11")&gt;0,"X"," ")</f>
        <v xml:space="preserve"> </v>
      </c>
      <c r="KW85" s="951" t="str">
        <f>IF(COUNTIF($A85:$JJ88,"=13")&gt;0,"X"," ")</f>
        <v xml:space="preserve"> </v>
      </c>
      <c r="KX85" s="951" t="str">
        <f>IF(COUNTIF($A85:$JJ88,"=19")&gt;0,"X"," ")</f>
        <v xml:space="preserve"> </v>
      </c>
      <c r="KY85" s="951" t="str">
        <f>IF(COUNTIF($A85:$JJ88,"=14")&gt;0,"X"," ")</f>
        <v xml:space="preserve"> </v>
      </c>
      <c r="KZ85" s="951" t="str">
        <f>IF(COUNTIF($A85:$JJ88,"=23")&gt;0,"X"," ")</f>
        <v xml:space="preserve"> </v>
      </c>
      <c r="LA85" s="951" t="str">
        <f>IF(COUNTIF($A85:$JJ88,"=24")&gt;0,"X"," ")</f>
        <v xml:space="preserve"> </v>
      </c>
      <c r="LB85" s="951" t="str">
        <f>IF(COUNTIF($A85:$JJ88,"=25")&gt;0,"X"," ")</f>
        <v>X</v>
      </c>
      <c r="LC85" s="951" t="str">
        <f>IF(COUNTIF($A85:$JJ88,"=26")&gt;0,"X"," ")</f>
        <v xml:space="preserve"> </v>
      </c>
      <c r="LD85" s="951" t="str">
        <f>IF(COUNTIF($A85:$JJ88,"=29")&gt;0,"X"," ")</f>
        <v xml:space="preserve"> </v>
      </c>
      <c r="LE85" s="951" t="str">
        <f>IF(COUNTIF($A85:$JJ88,"=30")&gt;0,"X"," ")</f>
        <v xml:space="preserve"> </v>
      </c>
      <c r="LF85" s="951" t="str">
        <f>IF(COUNTIF($A85:$JJ88,"=31")&gt;0,"X"," ")</f>
        <v xml:space="preserve"> </v>
      </c>
      <c r="LG85" s="951" t="str">
        <f>IF(COUNTIF($A85:$JJ88,"=32")&gt;0,"X"," ")</f>
        <v xml:space="preserve"> </v>
      </c>
      <c r="LH85" s="951" t="str">
        <f>IF(COUNTIF($A85:$JJ88,"=33")&gt;0,"X"," ")</f>
        <v xml:space="preserve"> </v>
      </c>
      <c r="LI85" s="957" t="str">
        <f>IF(COUNTIF($A85:$JJ88,"=34")&gt;0,"X"," ")</f>
        <v xml:space="preserve"> </v>
      </c>
      <c r="LJ85" s="128"/>
      <c r="LK85" s="128"/>
      <c r="LL85" s="937" t="str">
        <f>IF(COUNTIF($A85:$JJ88,"=H.Prus")&gt;0,"Z"," ")</f>
        <v xml:space="preserve"> </v>
      </c>
      <c r="LM85" s="956" t="str">
        <f>IF(COUNTIF($A85:$JJ88,"=Sz.Zieliński")&gt;0,"Z"," ")</f>
        <v xml:space="preserve"> </v>
      </c>
      <c r="LN85" s="937" t="str">
        <f>IF(COUNTIF($A85:$JJ88,"=M.Marcinkiewicz")&gt;0,"Z"," ")</f>
        <v xml:space="preserve"> </v>
      </c>
      <c r="LO85" s="937" t="str">
        <f>IF(COUNTIF($A85:$JJ88,"=K.Cis")&gt;0,"Z"," ")</f>
        <v xml:space="preserve"> </v>
      </c>
      <c r="LP85" s="937" t="str">
        <f t="shared" ref="LP85" si="530">IF(COUNTIF($A85:$JJ88,"=D.Lechtańska")&gt;0,"Z"," ")</f>
        <v xml:space="preserve"> </v>
      </c>
      <c r="LQ85" s="937" t="str">
        <f t="shared" ref="LQ85" si="531">IF(COUNTIF($A85:$JJ88,"=K.Choroszko")&gt;0,"Z"," ")</f>
        <v xml:space="preserve"> </v>
      </c>
      <c r="LR85" s="937" t="str">
        <f>IF(COUNTIF($A85:$JJ88,"=Z.Niewiadomski")&gt;0,"Z"," ")</f>
        <v xml:space="preserve"> </v>
      </c>
      <c r="LS85" s="937" t="str">
        <f>IF(COUNTIF($A85:$JJ88,"=Z.Niewiadomski")&gt;0,"Z"," ")</f>
        <v xml:space="preserve"> </v>
      </c>
      <c r="LT85" s="937" t="str">
        <f>IF(COUNTIF($A85:$JJ88,"=Z.Niewiadomski")&gt;0,"Z"," ")</f>
        <v xml:space="preserve"> </v>
      </c>
      <c r="LU85" s="937" t="str">
        <f>IF(COUNTIF($A85:$JJ88,"=Z.Niewiadomski")&gt;0,"Z"," ")</f>
        <v xml:space="preserve"> </v>
      </c>
      <c r="LV85" s="937" t="str">
        <f>IF(COUNTIF($A85:$JJ88,"=Z.Niewiadomski")&gt;0,"Z"," ")</f>
        <v xml:space="preserve"> </v>
      </c>
      <c r="LW85" s="937" t="str">
        <f>IF(COUNTIF($A85:$JJ88,"=A.Miściur-Kaszyńska")&gt;0,"Z"," ")</f>
        <v xml:space="preserve"> </v>
      </c>
      <c r="LX85" s="937" t="str">
        <f t="shared" ref="LX85" si="532">IF(COUNTIF($A85:$JJ88,"=K.Janowicz")&gt;0,"Z"," ")</f>
        <v xml:space="preserve"> </v>
      </c>
      <c r="LY85" s="937" t="str">
        <f>IF(COUNTIF($A85:$JJ88,"=K.Kiejdo")&gt;0,"Z"," ")</f>
        <v xml:space="preserve"> </v>
      </c>
      <c r="LZ85" s="937" t="str">
        <f>IF(COUNTIF($A85:$JJ88,"=M.Kieżun")&gt;0,"Z"," ")</f>
        <v xml:space="preserve"> </v>
      </c>
      <c r="MA85" s="937" t="str">
        <f>IF(COUNTIF($A85:$JJ88,"=I.Kasprzyk")&gt;0,"Z"," ")</f>
        <v xml:space="preserve"> </v>
      </c>
      <c r="MB85" s="956" t="str">
        <f>IF(COUNTIF($A85:$JJ88,"=M.Choroszko")&gt;0,"Z"," ")</f>
        <v xml:space="preserve"> </v>
      </c>
      <c r="MC85" s="956" t="str">
        <f>IF(COUNTIF($A85:$JJ88,"=M.Grzyb")&gt;0,"Z"," ")</f>
        <v xml:space="preserve"> </v>
      </c>
      <c r="MD85" s="956" t="str">
        <f>IF(COUNTIF($A85:$JJ88,"=A.Muż")&gt;0,"Z"," ")</f>
        <v xml:space="preserve"> </v>
      </c>
      <c r="ME85" s="956" t="str">
        <f>IF(COUNTIF($A85:$JJ88,"=E.Kicka")&gt;0,"Z"," ")</f>
        <v xml:space="preserve"> </v>
      </c>
      <c r="MF85" s="937" t="str">
        <f t="shared" ref="MF85" si="533">IF(COUNTIF($A85:$JJ88,"=P.Lisatowicz")&gt;0,"Z"," ")</f>
        <v xml:space="preserve"> </v>
      </c>
      <c r="MG85" s="937" t="str">
        <f>IF(COUNTIF($A85:$JJ88,"=M.Szonert")&gt;0,"Z"," ")</f>
        <v xml:space="preserve"> </v>
      </c>
      <c r="MH85" s="956" t="str">
        <f>IF(COUNTIF($A85:$JJ88,"=E.Ciarciński")&gt;0,"Z"," ")</f>
        <v xml:space="preserve"> </v>
      </c>
      <c r="MI85" s="956" t="str">
        <f>IF(COUNTIF($A85:$JJ88,"=M.Czajka")&gt;0,"Z"," ")</f>
        <v xml:space="preserve"> </v>
      </c>
      <c r="MJ85" s="956" t="str">
        <f t="shared" ref="MJ85" si="534">IF(COUNTIF($A85:$JJ88,"=W.Kopacki")&gt;0,"Z"," ")</f>
        <v xml:space="preserve"> </v>
      </c>
      <c r="MK85" s="956" t="str">
        <f>IF(COUNTIF($A85:$JJ88,"=A.Naszlin")&gt;0,"Z"," ")</f>
        <v xml:space="preserve"> </v>
      </c>
      <c r="ML85" s="956" t="str">
        <f>IF(COUNTIF($A85:$JJ88,"=A.Tychek")&gt;0,"Z"," ")</f>
        <v xml:space="preserve"> </v>
      </c>
      <c r="MM85" s="956" t="str">
        <f>IF(COUNTIF($A85:$JJ88,"=R.Sokulski")&gt;0,"Z"," ")</f>
        <v>Z</v>
      </c>
      <c r="MN85" s="956" t="str">
        <f>IF(COUNTIF($A85:$JJ88,"=S.Piotrowska")&gt;0,"Z"," ")</f>
        <v>Z</v>
      </c>
      <c r="MO85" s="956" t="str">
        <f>IF(COUNTIF($A85:$JJ88,"=J.Gregorczuk")&gt;0,"Z"," ")</f>
        <v>Z</v>
      </c>
      <c r="MP85" s="956" t="str">
        <f t="shared" ref="MP85" si="535">IF(COUNTIF($A85:$JJ88,"=A.Wyrwicka")&gt;0,"Z"," ")</f>
        <v xml:space="preserve"> </v>
      </c>
      <c r="MQ85" s="956" t="str">
        <f t="shared" ref="MQ85" si="536">IF(COUNTIF($A85:$JJ88,"=K.Kopacki")&gt;0,"Z"," ")</f>
        <v xml:space="preserve"> </v>
      </c>
      <c r="MR85" s="956" t="str">
        <f>IF(COUNTIF($A85:$JJ88,"=R.Przęczek")&gt;0,"Z"," ")</f>
        <v xml:space="preserve"> </v>
      </c>
      <c r="MS85" s="956" t="str">
        <f>IF(COUNTIF($A85:$JJ88,"=D.Ławecka-Bednarska")&gt;0,"Z"," ")</f>
        <v xml:space="preserve"> </v>
      </c>
      <c r="MT85" s="956" t="str">
        <f t="shared" ref="MT85" si="537">IF(COUNTIF($A85:$JJ88,"=A.Sadolewski")&gt;0,"Z"," ")</f>
        <v xml:space="preserve"> </v>
      </c>
      <c r="MU85" s="956" t="str">
        <f>IF(COUNTIF($A85:$JJ88,"=M.Lipiński")&gt;0,"Z"," ")</f>
        <v>Z</v>
      </c>
      <c r="MV85" s="937" t="str">
        <f t="shared" ref="MV85" si="538">IF(COUNTIF($A85:$JJ88,"=E.Leśnikowska")&gt;0,"Z"," ")</f>
        <v>Z</v>
      </c>
      <c r="MW85" s="937" t="str">
        <f>IF(COUNTIF($A85:$JJ88,"=N.Liakh")&gt;0,"Z"," ")</f>
        <v xml:space="preserve"> </v>
      </c>
      <c r="MX85" s="956" t="str">
        <f>IF(COUNTIF($A85:$JJ88,"=J.Lubkiewicz")&gt;0,"Z"," ")</f>
        <v xml:space="preserve"> </v>
      </c>
      <c r="MY85" s="956" t="str">
        <f t="shared" ref="MY85" si="539">IF(COUNTIF($A85:$JJ88,"=K.Kaczmarczyk")&gt;0,"Z"," ")</f>
        <v>Z</v>
      </c>
      <c r="MZ85" s="956" t="str">
        <f>IF(COUNTIF($A85:$JJ88,"=H.Libuda")&gt;0,"Z"," ")</f>
        <v xml:space="preserve"> </v>
      </c>
      <c r="NA85" s="956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 t="s">
        <v>166</v>
      </c>
      <c r="I86" s="282" t="s">
        <v>168</v>
      </c>
      <c r="J86" s="110">
        <v>25</v>
      </c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 t="s">
        <v>174</v>
      </c>
      <c r="X86" s="282" t="s">
        <v>42</v>
      </c>
      <c r="Y86" s="110" t="s">
        <v>173</v>
      </c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64"/>
      <c r="GB86" s="466"/>
      <c r="GC86" s="581"/>
      <c r="GD86" s="315" t="s">
        <v>43</v>
      </c>
      <c r="GE86" s="314" t="s">
        <v>44</v>
      </c>
      <c r="GF86" s="464"/>
      <c r="GG86" s="396"/>
      <c r="GH86" s="397"/>
      <c r="GI86" s="315" t="s">
        <v>43</v>
      </c>
      <c r="GJ86" s="314" t="s">
        <v>44</v>
      </c>
      <c r="GK86" s="464"/>
      <c r="GL86" s="396"/>
      <c r="GM86" s="581"/>
      <c r="GN86" s="532" t="s">
        <v>43</v>
      </c>
      <c r="GO86" s="527" t="s">
        <v>44</v>
      </c>
      <c r="GP86" s="561" t="s">
        <v>143</v>
      </c>
      <c r="GQ86" s="562" t="s">
        <v>77</v>
      </c>
      <c r="GR86" s="563"/>
      <c r="GS86" s="532" t="s">
        <v>43</v>
      </c>
      <c r="GT86" s="527" t="s">
        <v>44</v>
      </c>
      <c r="GU86" s="531" t="s">
        <v>143</v>
      </c>
      <c r="GV86" s="529" t="s">
        <v>77</v>
      </c>
      <c r="GW86" s="530"/>
      <c r="GX86" s="532" t="s">
        <v>43</v>
      </c>
      <c r="GY86" s="533" t="s">
        <v>44</v>
      </c>
      <c r="GZ86" s="561" t="s">
        <v>143</v>
      </c>
      <c r="HA86" s="562" t="s">
        <v>77</v>
      </c>
      <c r="HB86" s="564"/>
      <c r="HC86" s="532" t="s">
        <v>43</v>
      </c>
      <c r="HD86" s="527" t="s">
        <v>44</v>
      </c>
      <c r="HE86" s="531" t="s">
        <v>143</v>
      </c>
      <c r="HF86" s="529" t="s">
        <v>77</v>
      </c>
      <c r="HG86" s="530"/>
      <c r="HH86" s="532" t="s">
        <v>43</v>
      </c>
      <c r="HI86" s="533" t="s">
        <v>44</v>
      </c>
      <c r="HJ86" s="561" t="s">
        <v>143</v>
      </c>
      <c r="HK86" s="562" t="s">
        <v>77</v>
      </c>
      <c r="HL86" s="564"/>
      <c r="HM86" s="532" t="s">
        <v>43</v>
      </c>
      <c r="HN86" s="533" t="s">
        <v>44</v>
      </c>
      <c r="HO86" s="531" t="s">
        <v>143</v>
      </c>
      <c r="HP86" s="529" t="s">
        <v>77</v>
      </c>
      <c r="HQ86" s="530"/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 t="s">
        <v>143</v>
      </c>
      <c r="IJ86" s="359" t="s">
        <v>77</v>
      </c>
      <c r="IK86" s="360"/>
      <c r="IL86" s="94" t="s">
        <v>43</v>
      </c>
      <c r="IM86" s="33" t="s">
        <v>44</v>
      </c>
      <c r="IN86" s="272" t="s">
        <v>319</v>
      </c>
      <c r="IO86" s="930" t="s">
        <v>318</v>
      </c>
      <c r="IP86" s="409"/>
      <c r="IQ86" s="94" t="s">
        <v>43</v>
      </c>
      <c r="IR86" s="33" t="s">
        <v>44</v>
      </c>
      <c r="IS86" s="272" t="s">
        <v>230</v>
      </c>
      <c r="IT86" s="269" t="s">
        <v>231</v>
      </c>
      <c r="IU86" s="409"/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 t="s">
        <v>232</v>
      </c>
      <c r="JD86" s="269" t="s">
        <v>38</v>
      </c>
      <c r="JE86" s="110"/>
      <c r="JF86" s="94" t="s">
        <v>43</v>
      </c>
      <c r="JG86" s="33" t="s">
        <v>44</v>
      </c>
      <c r="JH86" s="272" t="s">
        <v>99</v>
      </c>
      <c r="JI86" s="269" t="s">
        <v>49</v>
      </c>
      <c r="JJ86" s="110"/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46"/>
      <c r="JS86" s="946"/>
      <c r="JT86" s="946"/>
      <c r="JU86" s="946"/>
      <c r="JV86" s="946"/>
      <c r="JW86" s="946"/>
      <c r="JX86" s="946"/>
      <c r="JY86" s="946"/>
      <c r="JZ86" s="946"/>
      <c r="KA86" s="946"/>
      <c r="KB86" s="943"/>
      <c r="KC86" s="943"/>
      <c r="KD86" s="943"/>
      <c r="KE86" s="943"/>
      <c r="KF86" s="943"/>
      <c r="KG86" s="946"/>
      <c r="KH86" s="946"/>
      <c r="KI86" s="946"/>
      <c r="KJ86" s="943"/>
      <c r="KK86" s="949"/>
      <c r="KL86" s="946"/>
      <c r="KM86" s="946"/>
      <c r="KN86" s="943"/>
      <c r="KO86" s="943"/>
      <c r="KP86" s="943"/>
      <c r="KQ86" s="954"/>
      <c r="KR86" s="961"/>
      <c r="KS86" s="952"/>
      <c r="KT86" s="964"/>
      <c r="KU86" s="952"/>
      <c r="KV86" s="952"/>
      <c r="KW86" s="952"/>
      <c r="KX86" s="952"/>
      <c r="KY86" s="952"/>
      <c r="KZ86" s="952"/>
      <c r="LA86" s="952"/>
      <c r="LB86" s="952"/>
      <c r="LC86" s="952"/>
      <c r="LD86" s="952"/>
      <c r="LE86" s="952"/>
      <c r="LF86" s="952"/>
      <c r="LG86" s="952"/>
      <c r="LH86" s="952"/>
      <c r="LI86" s="958"/>
      <c r="LJ86" s="129"/>
      <c r="LK86" s="129" t="s">
        <v>43</v>
      </c>
      <c r="LL86" s="938"/>
      <c r="LM86" s="956"/>
      <c r="LN86" s="938"/>
      <c r="LO86" s="938"/>
      <c r="LP86" s="938"/>
      <c r="LQ86" s="938"/>
      <c r="LR86" s="938"/>
      <c r="LS86" s="938"/>
      <c r="LT86" s="938"/>
      <c r="LU86" s="938"/>
      <c r="LV86" s="938"/>
      <c r="LW86" s="938"/>
      <c r="LX86" s="938"/>
      <c r="LY86" s="938"/>
      <c r="LZ86" s="938"/>
      <c r="MA86" s="938"/>
      <c r="MB86" s="956"/>
      <c r="MC86" s="956"/>
      <c r="MD86" s="956"/>
      <c r="ME86" s="956"/>
      <c r="MF86" s="938"/>
      <c r="MG86" s="938"/>
      <c r="MH86" s="956"/>
      <c r="MI86" s="956"/>
      <c r="MJ86" s="956"/>
      <c r="MK86" s="956"/>
      <c r="ML86" s="956"/>
      <c r="MM86" s="956"/>
      <c r="MN86" s="956"/>
      <c r="MO86" s="956"/>
      <c r="MP86" s="956"/>
      <c r="MQ86" s="956"/>
      <c r="MR86" s="956"/>
      <c r="MS86" s="956"/>
      <c r="MT86" s="956"/>
      <c r="MU86" s="956"/>
      <c r="MV86" s="938"/>
      <c r="MW86" s="938"/>
      <c r="MX86" s="956"/>
      <c r="MY86" s="956"/>
      <c r="MZ86" s="956"/>
      <c r="NA86" s="956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 t="s">
        <v>167</v>
      </c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 t="s">
        <v>92</v>
      </c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64"/>
      <c r="GB87" s="398"/>
      <c r="GC87" s="397"/>
      <c r="GD87" s="315"/>
      <c r="GE87" s="314"/>
      <c r="GF87" s="464"/>
      <c r="GG87" s="398"/>
      <c r="GH87" s="397"/>
      <c r="GI87" s="315"/>
      <c r="GJ87" s="314"/>
      <c r="GK87" s="464"/>
      <c r="GL87" s="398"/>
      <c r="GM87" s="397"/>
      <c r="GN87" s="532"/>
      <c r="GO87" s="527"/>
      <c r="GP87" s="565"/>
      <c r="GQ87" s="566"/>
      <c r="GR87" s="563"/>
      <c r="GS87" s="532"/>
      <c r="GT87" s="527"/>
      <c r="GU87" s="531"/>
      <c r="GV87" s="534"/>
      <c r="GW87" s="530"/>
      <c r="GX87" s="532"/>
      <c r="GY87" s="533"/>
      <c r="GZ87" s="565"/>
      <c r="HA87" s="566"/>
      <c r="HB87" s="564"/>
      <c r="HC87" s="532"/>
      <c r="HD87" s="527"/>
      <c r="HE87" s="531"/>
      <c r="HF87" s="534"/>
      <c r="HG87" s="530"/>
      <c r="HH87" s="532"/>
      <c r="HI87" s="533"/>
      <c r="HJ87" s="565"/>
      <c r="HK87" s="566"/>
      <c r="HL87" s="564"/>
      <c r="HM87" s="532"/>
      <c r="HN87" s="533"/>
      <c r="HO87" s="531"/>
      <c r="HP87" s="534"/>
      <c r="HQ87" s="530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 t="s">
        <v>320</v>
      </c>
      <c r="IO87" s="269"/>
      <c r="IP87" s="409"/>
      <c r="IQ87" s="94"/>
      <c r="IR87" s="33"/>
      <c r="IS87" s="272"/>
      <c r="IT87" s="269"/>
      <c r="IU87" s="409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110"/>
      <c r="JK87" s="94"/>
      <c r="JL87" s="33"/>
      <c r="JM87" s="272"/>
      <c r="JN87" s="269"/>
      <c r="JO87" s="110"/>
      <c r="JP87" s="381"/>
      <c r="JQ87" s="24"/>
      <c r="JR87" s="946"/>
      <c r="JS87" s="946"/>
      <c r="JT87" s="946"/>
      <c r="JU87" s="946"/>
      <c r="JV87" s="946"/>
      <c r="JW87" s="946"/>
      <c r="JX87" s="946"/>
      <c r="JY87" s="946"/>
      <c r="JZ87" s="946"/>
      <c r="KA87" s="946"/>
      <c r="KB87" s="943"/>
      <c r="KC87" s="943"/>
      <c r="KD87" s="943"/>
      <c r="KE87" s="943"/>
      <c r="KF87" s="943"/>
      <c r="KG87" s="946"/>
      <c r="KH87" s="946"/>
      <c r="KI87" s="946"/>
      <c r="KJ87" s="943"/>
      <c r="KK87" s="949"/>
      <c r="KL87" s="946"/>
      <c r="KM87" s="946"/>
      <c r="KN87" s="943"/>
      <c r="KO87" s="943"/>
      <c r="KP87" s="943"/>
      <c r="KQ87" s="954"/>
      <c r="KR87" s="961"/>
      <c r="KS87" s="952"/>
      <c r="KT87" s="964"/>
      <c r="KU87" s="952"/>
      <c r="KV87" s="952"/>
      <c r="KW87" s="952"/>
      <c r="KX87" s="952"/>
      <c r="KY87" s="952"/>
      <c r="KZ87" s="952"/>
      <c r="LA87" s="952"/>
      <c r="LB87" s="952"/>
      <c r="LC87" s="952"/>
      <c r="LD87" s="952"/>
      <c r="LE87" s="952"/>
      <c r="LF87" s="952"/>
      <c r="LG87" s="952"/>
      <c r="LH87" s="952"/>
      <c r="LI87" s="958"/>
      <c r="LJ87" s="129"/>
      <c r="LK87" s="129"/>
      <c r="LL87" s="938"/>
      <c r="LM87" s="956"/>
      <c r="LN87" s="938"/>
      <c r="LO87" s="938"/>
      <c r="LP87" s="938"/>
      <c r="LQ87" s="938"/>
      <c r="LR87" s="938"/>
      <c r="LS87" s="938"/>
      <c r="LT87" s="938"/>
      <c r="LU87" s="938"/>
      <c r="LV87" s="938"/>
      <c r="LW87" s="938"/>
      <c r="LX87" s="938"/>
      <c r="LY87" s="938"/>
      <c r="LZ87" s="938"/>
      <c r="MA87" s="938"/>
      <c r="MB87" s="956"/>
      <c r="MC87" s="956"/>
      <c r="MD87" s="956"/>
      <c r="ME87" s="956"/>
      <c r="MF87" s="938"/>
      <c r="MG87" s="938"/>
      <c r="MH87" s="956"/>
      <c r="MI87" s="956"/>
      <c r="MJ87" s="956"/>
      <c r="MK87" s="956"/>
      <c r="ML87" s="956"/>
      <c r="MM87" s="956"/>
      <c r="MN87" s="956"/>
      <c r="MO87" s="956"/>
      <c r="MP87" s="956"/>
      <c r="MQ87" s="956"/>
      <c r="MR87" s="956"/>
      <c r="MS87" s="956"/>
      <c r="MT87" s="956"/>
      <c r="MU87" s="956"/>
      <c r="MV87" s="938"/>
      <c r="MW87" s="938"/>
      <c r="MX87" s="956"/>
      <c r="MY87" s="956"/>
      <c r="MZ87" s="956"/>
      <c r="NA87" s="956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5"/>
      <c r="GB88" s="400"/>
      <c r="GC88" s="401"/>
      <c r="GD88" s="318"/>
      <c r="GE88" s="319"/>
      <c r="GF88" s="465"/>
      <c r="GG88" s="400"/>
      <c r="GH88" s="401"/>
      <c r="GI88" s="318"/>
      <c r="GJ88" s="319"/>
      <c r="GK88" s="465"/>
      <c r="GL88" s="400"/>
      <c r="GM88" s="401"/>
      <c r="GN88" s="541"/>
      <c r="GO88" s="567"/>
      <c r="GP88" s="568"/>
      <c r="GQ88" s="569"/>
      <c r="GR88" s="570"/>
      <c r="GS88" s="541"/>
      <c r="GT88" s="567"/>
      <c r="GU88" s="540"/>
      <c r="GV88" s="538"/>
      <c r="GW88" s="539"/>
      <c r="GX88" s="541"/>
      <c r="GY88" s="542"/>
      <c r="GZ88" s="568"/>
      <c r="HA88" s="569"/>
      <c r="HB88" s="571"/>
      <c r="HC88" s="541"/>
      <c r="HD88" s="567"/>
      <c r="HE88" s="540"/>
      <c r="HF88" s="538"/>
      <c r="HG88" s="539"/>
      <c r="HH88" s="541"/>
      <c r="HI88" s="542"/>
      <c r="HJ88" s="568"/>
      <c r="HK88" s="569"/>
      <c r="HL88" s="571"/>
      <c r="HM88" s="541"/>
      <c r="HN88" s="542"/>
      <c r="HO88" s="540"/>
      <c r="HP88" s="538"/>
      <c r="HQ88" s="539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410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111"/>
      <c r="JK88" s="92"/>
      <c r="JL88" s="34"/>
      <c r="JM88" s="273"/>
      <c r="JN88" s="273"/>
      <c r="JO88" s="111"/>
      <c r="JP88" s="381"/>
      <c r="JQ88" s="25"/>
      <c r="JR88" s="947"/>
      <c r="JS88" s="947"/>
      <c r="JT88" s="947"/>
      <c r="JU88" s="947"/>
      <c r="JV88" s="947"/>
      <c r="JW88" s="947"/>
      <c r="JX88" s="947"/>
      <c r="JY88" s="947"/>
      <c r="JZ88" s="947"/>
      <c r="KA88" s="947"/>
      <c r="KB88" s="944"/>
      <c r="KC88" s="944"/>
      <c r="KD88" s="944"/>
      <c r="KE88" s="944"/>
      <c r="KF88" s="944"/>
      <c r="KG88" s="947"/>
      <c r="KH88" s="947"/>
      <c r="KI88" s="947"/>
      <c r="KJ88" s="944"/>
      <c r="KK88" s="950"/>
      <c r="KL88" s="947"/>
      <c r="KM88" s="947"/>
      <c r="KN88" s="944"/>
      <c r="KO88" s="944"/>
      <c r="KP88" s="944"/>
      <c r="KQ88" s="955"/>
      <c r="KR88" s="962"/>
      <c r="KS88" s="953"/>
      <c r="KT88" s="965"/>
      <c r="KU88" s="953"/>
      <c r="KV88" s="953"/>
      <c r="KW88" s="953"/>
      <c r="KX88" s="953"/>
      <c r="KY88" s="953"/>
      <c r="KZ88" s="953"/>
      <c r="LA88" s="953"/>
      <c r="LB88" s="953"/>
      <c r="LC88" s="953"/>
      <c r="LD88" s="953"/>
      <c r="LE88" s="953"/>
      <c r="LF88" s="953"/>
      <c r="LG88" s="953"/>
      <c r="LH88" s="953"/>
      <c r="LI88" s="959"/>
      <c r="LJ88" s="177"/>
      <c r="LK88" s="177"/>
      <c r="LL88" s="939"/>
      <c r="LM88" s="956"/>
      <c r="LN88" s="939"/>
      <c r="LO88" s="939"/>
      <c r="LP88" s="939"/>
      <c r="LQ88" s="939"/>
      <c r="LR88" s="939"/>
      <c r="LS88" s="939"/>
      <c r="LT88" s="939"/>
      <c r="LU88" s="939"/>
      <c r="LV88" s="939"/>
      <c r="LW88" s="939"/>
      <c r="LX88" s="939"/>
      <c r="LY88" s="939"/>
      <c r="LZ88" s="939"/>
      <c r="MA88" s="939"/>
      <c r="MB88" s="956"/>
      <c r="MC88" s="956"/>
      <c r="MD88" s="956"/>
      <c r="ME88" s="956"/>
      <c r="MF88" s="939"/>
      <c r="MG88" s="939"/>
      <c r="MH88" s="956"/>
      <c r="MI88" s="956"/>
      <c r="MJ88" s="956"/>
      <c r="MK88" s="956"/>
      <c r="ML88" s="956"/>
      <c r="MM88" s="956"/>
      <c r="MN88" s="956"/>
      <c r="MO88" s="956"/>
      <c r="MP88" s="956"/>
      <c r="MQ88" s="956"/>
      <c r="MR88" s="956"/>
      <c r="MS88" s="956"/>
      <c r="MT88" s="956"/>
      <c r="MU88" s="956"/>
      <c r="MV88" s="939"/>
      <c r="MW88" s="939"/>
      <c r="MX88" s="956"/>
      <c r="MY88" s="956"/>
      <c r="MZ88" s="956"/>
      <c r="NA88" s="956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KZ7:KZ10"/>
    <mergeCell ref="KZ11:KZ14"/>
    <mergeCell ref="KZ15:KZ18"/>
    <mergeCell ref="KZ19:KZ22"/>
    <mergeCell ref="KZ23:KZ26"/>
    <mergeCell ref="LY3:LY5"/>
    <mergeCell ref="LI7:LI10"/>
    <mergeCell ref="LL7:LL10"/>
    <mergeCell ref="LM7:LM10"/>
    <mergeCell ref="LN7:LN10"/>
    <mergeCell ref="LO7:LO10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MF7:MF10"/>
    <mergeCell ref="MD15:MD18"/>
    <mergeCell ref="MQ3:MQ5"/>
    <mergeCell ref="MR3:MR5"/>
    <mergeCell ref="MU15:MU18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zoomScale="78" zoomScaleNormal="78" workbookViewId="0">
      <selection activeCell="K17" sqref="K17"/>
    </sheetView>
  </sheetViews>
  <sheetFormatPr defaultColWidth="8.88671875" defaultRowHeight="13.2"/>
  <cols>
    <col min="1" max="1" width="9.88671875" style="586" customWidth="1"/>
    <col min="2" max="2" width="3.33203125" style="587" hidden="1" customWidth="1"/>
    <col min="3" max="3" width="1.5546875" style="588" hidden="1" customWidth="1"/>
    <col min="4" max="4" width="1.6640625" style="588" hidden="1" customWidth="1"/>
    <col min="5" max="5" width="3.33203125" style="588" customWidth="1"/>
    <col min="6" max="7" width="3.33203125" style="586" customWidth="1"/>
    <col min="8" max="9" width="3.33203125" style="586" hidden="1" customWidth="1"/>
    <col min="10" max="11" width="3.33203125" style="590" customWidth="1"/>
    <col min="12" max="12" width="3" style="590" customWidth="1"/>
    <col min="13" max="13" width="3.6640625" style="586" hidden="1" customWidth="1"/>
    <col min="14" max="16" width="3" style="586" customWidth="1"/>
    <col min="17" max="17" width="3.6640625" style="586" hidden="1" customWidth="1"/>
    <col min="18" max="18" width="3" style="586" customWidth="1"/>
    <col min="19" max="21" width="3" style="590" customWidth="1"/>
    <col min="22" max="22" width="0.109375" style="591" customWidth="1"/>
    <col min="23" max="23" width="3" style="592" customWidth="1"/>
    <col min="24" max="24" width="3" style="593" customWidth="1"/>
    <col min="25" max="25" width="3" style="594" customWidth="1"/>
    <col min="26" max="26" width="3" style="594" hidden="1" customWidth="1"/>
    <col min="27" max="27" width="3" style="594" customWidth="1"/>
    <col min="28" max="28" width="3" style="594" hidden="1" customWidth="1"/>
    <col min="29" max="31" width="3" style="594" customWidth="1"/>
    <col min="32" max="33" width="3" style="595" customWidth="1"/>
    <col min="34" max="36" width="3" style="596" customWidth="1"/>
    <col min="37" max="38" width="3.44140625" style="596" customWidth="1"/>
    <col min="39" max="39" width="3.33203125" style="596" customWidth="1"/>
    <col min="40" max="40" width="3" style="596" hidden="1" customWidth="1"/>
    <col min="41" max="42" width="3.44140625" style="596" customWidth="1"/>
    <col min="43" max="44" width="3" style="596" customWidth="1"/>
    <col min="45" max="45" width="3" style="593" customWidth="1"/>
    <col min="46" max="46" width="3.33203125" style="596" customWidth="1"/>
    <col min="47" max="47" width="3" style="596" customWidth="1"/>
    <col min="48" max="48" width="3.44140625" style="596" customWidth="1"/>
    <col min="49" max="50" width="3" style="596" customWidth="1"/>
    <col min="51" max="51" width="3" style="597" customWidth="1"/>
    <col min="52" max="52" width="3" style="594" customWidth="1"/>
    <col min="53" max="56" width="3" style="597" customWidth="1"/>
    <col min="57" max="57" width="3.33203125" style="595" customWidth="1"/>
    <col min="58" max="59" width="3.5546875" style="586" customWidth="1"/>
    <col min="60" max="60" width="3.33203125" style="586" customWidth="1"/>
    <col min="61" max="256" width="8.88671875" style="586"/>
    <col min="257" max="257" width="1.33203125" style="586" customWidth="1"/>
    <col min="258" max="258" width="8.88671875" style="586"/>
    <col min="259" max="259" width="3.88671875" style="586" customWidth="1"/>
    <col min="260" max="260" width="3.109375" style="586" customWidth="1"/>
    <col min="261" max="261" width="3.33203125" style="586" customWidth="1"/>
    <col min="262" max="306" width="3.6640625" style="586" customWidth="1"/>
    <col min="307" max="307" width="2.44140625" style="586" customWidth="1"/>
    <col min="308" max="309" width="2.5546875" style="586" customWidth="1"/>
    <col min="310" max="310" width="2.6640625" style="586" customWidth="1"/>
    <col min="311" max="311" width="2.44140625" style="586" customWidth="1"/>
    <col min="312" max="312" width="2.88671875" style="586" customWidth="1"/>
    <col min="313" max="313" width="3.33203125" style="586" customWidth="1"/>
    <col min="314" max="314" width="3.5546875" style="586" customWidth="1"/>
    <col min="315" max="315" width="3.6640625" style="586" customWidth="1"/>
    <col min="316" max="512" width="8.88671875" style="586"/>
    <col min="513" max="513" width="1.33203125" style="586" customWidth="1"/>
    <col min="514" max="514" width="8.88671875" style="586"/>
    <col min="515" max="515" width="3.88671875" style="586" customWidth="1"/>
    <col min="516" max="516" width="3.109375" style="586" customWidth="1"/>
    <col min="517" max="517" width="3.33203125" style="586" customWidth="1"/>
    <col min="518" max="562" width="3.6640625" style="586" customWidth="1"/>
    <col min="563" max="563" width="2.44140625" style="586" customWidth="1"/>
    <col min="564" max="565" width="2.5546875" style="586" customWidth="1"/>
    <col min="566" max="566" width="2.6640625" style="586" customWidth="1"/>
    <col min="567" max="567" width="2.44140625" style="586" customWidth="1"/>
    <col min="568" max="568" width="2.88671875" style="586" customWidth="1"/>
    <col min="569" max="569" width="3.33203125" style="586" customWidth="1"/>
    <col min="570" max="570" width="3.5546875" style="586" customWidth="1"/>
    <col min="571" max="571" width="3.6640625" style="586" customWidth="1"/>
    <col min="572" max="768" width="8.88671875" style="586"/>
    <col min="769" max="769" width="1.33203125" style="586" customWidth="1"/>
    <col min="770" max="770" width="8.88671875" style="586"/>
    <col min="771" max="771" width="3.88671875" style="586" customWidth="1"/>
    <col min="772" max="772" width="3.109375" style="586" customWidth="1"/>
    <col min="773" max="773" width="3.33203125" style="586" customWidth="1"/>
    <col min="774" max="818" width="3.6640625" style="586" customWidth="1"/>
    <col min="819" max="819" width="2.44140625" style="586" customWidth="1"/>
    <col min="820" max="821" width="2.5546875" style="586" customWidth="1"/>
    <col min="822" max="822" width="2.6640625" style="586" customWidth="1"/>
    <col min="823" max="823" width="2.44140625" style="586" customWidth="1"/>
    <col min="824" max="824" width="2.88671875" style="586" customWidth="1"/>
    <col min="825" max="825" width="3.33203125" style="586" customWidth="1"/>
    <col min="826" max="826" width="3.5546875" style="586" customWidth="1"/>
    <col min="827" max="827" width="3.6640625" style="586" customWidth="1"/>
    <col min="828" max="1024" width="8.88671875" style="586"/>
    <col min="1025" max="1025" width="1.33203125" style="586" customWidth="1"/>
    <col min="1026" max="1026" width="8.88671875" style="586"/>
    <col min="1027" max="1027" width="3.88671875" style="586" customWidth="1"/>
    <col min="1028" max="1028" width="3.109375" style="586" customWidth="1"/>
    <col min="1029" max="1029" width="3.33203125" style="586" customWidth="1"/>
    <col min="1030" max="1074" width="3.6640625" style="586" customWidth="1"/>
    <col min="1075" max="1075" width="2.44140625" style="586" customWidth="1"/>
    <col min="1076" max="1077" width="2.5546875" style="586" customWidth="1"/>
    <col min="1078" max="1078" width="2.6640625" style="586" customWidth="1"/>
    <col min="1079" max="1079" width="2.44140625" style="586" customWidth="1"/>
    <col min="1080" max="1080" width="2.88671875" style="586" customWidth="1"/>
    <col min="1081" max="1081" width="3.33203125" style="586" customWidth="1"/>
    <col min="1082" max="1082" width="3.5546875" style="586" customWidth="1"/>
    <col min="1083" max="1083" width="3.6640625" style="586" customWidth="1"/>
    <col min="1084" max="1280" width="8.88671875" style="586"/>
    <col min="1281" max="1281" width="1.33203125" style="586" customWidth="1"/>
    <col min="1282" max="1282" width="8.88671875" style="586"/>
    <col min="1283" max="1283" width="3.88671875" style="586" customWidth="1"/>
    <col min="1284" max="1284" width="3.109375" style="586" customWidth="1"/>
    <col min="1285" max="1285" width="3.33203125" style="586" customWidth="1"/>
    <col min="1286" max="1330" width="3.6640625" style="586" customWidth="1"/>
    <col min="1331" max="1331" width="2.44140625" style="586" customWidth="1"/>
    <col min="1332" max="1333" width="2.5546875" style="586" customWidth="1"/>
    <col min="1334" max="1334" width="2.6640625" style="586" customWidth="1"/>
    <col min="1335" max="1335" width="2.44140625" style="586" customWidth="1"/>
    <col min="1336" max="1336" width="2.88671875" style="586" customWidth="1"/>
    <col min="1337" max="1337" width="3.33203125" style="586" customWidth="1"/>
    <col min="1338" max="1338" width="3.5546875" style="586" customWidth="1"/>
    <col min="1339" max="1339" width="3.6640625" style="586" customWidth="1"/>
    <col min="1340" max="1536" width="8.88671875" style="586"/>
    <col min="1537" max="1537" width="1.33203125" style="586" customWidth="1"/>
    <col min="1538" max="1538" width="8.88671875" style="586"/>
    <col min="1539" max="1539" width="3.88671875" style="586" customWidth="1"/>
    <col min="1540" max="1540" width="3.109375" style="586" customWidth="1"/>
    <col min="1541" max="1541" width="3.33203125" style="586" customWidth="1"/>
    <col min="1542" max="1586" width="3.6640625" style="586" customWidth="1"/>
    <col min="1587" max="1587" width="2.44140625" style="586" customWidth="1"/>
    <col min="1588" max="1589" width="2.5546875" style="586" customWidth="1"/>
    <col min="1590" max="1590" width="2.6640625" style="586" customWidth="1"/>
    <col min="1591" max="1591" width="2.44140625" style="586" customWidth="1"/>
    <col min="1592" max="1592" width="2.88671875" style="586" customWidth="1"/>
    <col min="1593" max="1593" width="3.33203125" style="586" customWidth="1"/>
    <col min="1594" max="1594" width="3.5546875" style="586" customWidth="1"/>
    <col min="1595" max="1595" width="3.6640625" style="586" customWidth="1"/>
    <col min="1596" max="1792" width="8.88671875" style="586"/>
    <col min="1793" max="1793" width="1.33203125" style="586" customWidth="1"/>
    <col min="1794" max="1794" width="8.88671875" style="586"/>
    <col min="1795" max="1795" width="3.88671875" style="586" customWidth="1"/>
    <col min="1796" max="1796" width="3.109375" style="586" customWidth="1"/>
    <col min="1797" max="1797" width="3.33203125" style="586" customWidth="1"/>
    <col min="1798" max="1842" width="3.6640625" style="586" customWidth="1"/>
    <col min="1843" max="1843" width="2.44140625" style="586" customWidth="1"/>
    <col min="1844" max="1845" width="2.5546875" style="586" customWidth="1"/>
    <col min="1846" max="1846" width="2.6640625" style="586" customWidth="1"/>
    <col min="1847" max="1847" width="2.44140625" style="586" customWidth="1"/>
    <col min="1848" max="1848" width="2.88671875" style="586" customWidth="1"/>
    <col min="1849" max="1849" width="3.33203125" style="586" customWidth="1"/>
    <col min="1850" max="1850" width="3.5546875" style="586" customWidth="1"/>
    <col min="1851" max="1851" width="3.6640625" style="586" customWidth="1"/>
    <col min="1852" max="2048" width="8.88671875" style="586"/>
    <col min="2049" max="2049" width="1.33203125" style="586" customWidth="1"/>
    <col min="2050" max="2050" width="8.88671875" style="586"/>
    <col min="2051" max="2051" width="3.88671875" style="586" customWidth="1"/>
    <col min="2052" max="2052" width="3.109375" style="586" customWidth="1"/>
    <col min="2053" max="2053" width="3.33203125" style="586" customWidth="1"/>
    <col min="2054" max="2098" width="3.6640625" style="586" customWidth="1"/>
    <col min="2099" max="2099" width="2.44140625" style="586" customWidth="1"/>
    <col min="2100" max="2101" width="2.5546875" style="586" customWidth="1"/>
    <col min="2102" max="2102" width="2.6640625" style="586" customWidth="1"/>
    <col min="2103" max="2103" width="2.44140625" style="586" customWidth="1"/>
    <col min="2104" max="2104" width="2.88671875" style="586" customWidth="1"/>
    <col min="2105" max="2105" width="3.33203125" style="586" customWidth="1"/>
    <col min="2106" max="2106" width="3.5546875" style="586" customWidth="1"/>
    <col min="2107" max="2107" width="3.6640625" style="586" customWidth="1"/>
    <col min="2108" max="2304" width="8.88671875" style="586"/>
    <col min="2305" max="2305" width="1.33203125" style="586" customWidth="1"/>
    <col min="2306" max="2306" width="8.88671875" style="586"/>
    <col min="2307" max="2307" width="3.88671875" style="586" customWidth="1"/>
    <col min="2308" max="2308" width="3.109375" style="586" customWidth="1"/>
    <col min="2309" max="2309" width="3.33203125" style="586" customWidth="1"/>
    <col min="2310" max="2354" width="3.6640625" style="586" customWidth="1"/>
    <col min="2355" max="2355" width="2.44140625" style="586" customWidth="1"/>
    <col min="2356" max="2357" width="2.5546875" style="586" customWidth="1"/>
    <col min="2358" max="2358" width="2.6640625" style="586" customWidth="1"/>
    <col min="2359" max="2359" width="2.44140625" style="586" customWidth="1"/>
    <col min="2360" max="2360" width="2.88671875" style="586" customWidth="1"/>
    <col min="2361" max="2361" width="3.33203125" style="586" customWidth="1"/>
    <col min="2362" max="2362" width="3.5546875" style="586" customWidth="1"/>
    <col min="2363" max="2363" width="3.6640625" style="586" customWidth="1"/>
    <col min="2364" max="2560" width="8.88671875" style="586"/>
    <col min="2561" max="2561" width="1.33203125" style="586" customWidth="1"/>
    <col min="2562" max="2562" width="8.88671875" style="586"/>
    <col min="2563" max="2563" width="3.88671875" style="586" customWidth="1"/>
    <col min="2564" max="2564" width="3.109375" style="586" customWidth="1"/>
    <col min="2565" max="2565" width="3.33203125" style="586" customWidth="1"/>
    <col min="2566" max="2610" width="3.6640625" style="586" customWidth="1"/>
    <col min="2611" max="2611" width="2.44140625" style="586" customWidth="1"/>
    <col min="2612" max="2613" width="2.5546875" style="586" customWidth="1"/>
    <col min="2614" max="2614" width="2.6640625" style="586" customWidth="1"/>
    <col min="2615" max="2615" width="2.44140625" style="586" customWidth="1"/>
    <col min="2616" max="2616" width="2.88671875" style="586" customWidth="1"/>
    <col min="2617" max="2617" width="3.33203125" style="586" customWidth="1"/>
    <col min="2618" max="2618" width="3.5546875" style="586" customWidth="1"/>
    <col min="2619" max="2619" width="3.6640625" style="586" customWidth="1"/>
    <col min="2620" max="2816" width="8.88671875" style="586"/>
    <col min="2817" max="2817" width="1.33203125" style="586" customWidth="1"/>
    <col min="2818" max="2818" width="8.88671875" style="586"/>
    <col min="2819" max="2819" width="3.88671875" style="586" customWidth="1"/>
    <col min="2820" max="2820" width="3.109375" style="586" customWidth="1"/>
    <col min="2821" max="2821" width="3.33203125" style="586" customWidth="1"/>
    <col min="2822" max="2866" width="3.6640625" style="586" customWidth="1"/>
    <col min="2867" max="2867" width="2.44140625" style="586" customWidth="1"/>
    <col min="2868" max="2869" width="2.5546875" style="586" customWidth="1"/>
    <col min="2870" max="2870" width="2.6640625" style="586" customWidth="1"/>
    <col min="2871" max="2871" width="2.44140625" style="586" customWidth="1"/>
    <col min="2872" max="2872" width="2.88671875" style="586" customWidth="1"/>
    <col min="2873" max="2873" width="3.33203125" style="586" customWidth="1"/>
    <col min="2874" max="2874" width="3.5546875" style="586" customWidth="1"/>
    <col min="2875" max="2875" width="3.6640625" style="586" customWidth="1"/>
    <col min="2876" max="3072" width="8.88671875" style="586"/>
    <col min="3073" max="3073" width="1.33203125" style="586" customWidth="1"/>
    <col min="3074" max="3074" width="8.88671875" style="586"/>
    <col min="3075" max="3075" width="3.88671875" style="586" customWidth="1"/>
    <col min="3076" max="3076" width="3.109375" style="586" customWidth="1"/>
    <col min="3077" max="3077" width="3.33203125" style="586" customWidth="1"/>
    <col min="3078" max="3122" width="3.6640625" style="586" customWidth="1"/>
    <col min="3123" max="3123" width="2.44140625" style="586" customWidth="1"/>
    <col min="3124" max="3125" width="2.5546875" style="586" customWidth="1"/>
    <col min="3126" max="3126" width="2.6640625" style="586" customWidth="1"/>
    <col min="3127" max="3127" width="2.44140625" style="586" customWidth="1"/>
    <col min="3128" max="3128" width="2.88671875" style="586" customWidth="1"/>
    <col min="3129" max="3129" width="3.33203125" style="586" customWidth="1"/>
    <col min="3130" max="3130" width="3.5546875" style="586" customWidth="1"/>
    <col min="3131" max="3131" width="3.6640625" style="586" customWidth="1"/>
    <col min="3132" max="3328" width="8.88671875" style="586"/>
    <col min="3329" max="3329" width="1.33203125" style="586" customWidth="1"/>
    <col min="3330" max="3330" width="8.88671875" style="586"/>
    <col min="3331" max="3331" width="3.88671875" style="586" customWidth="1"/>
    <col min="3332" max="3332" width="3.109375" style="586" customWidth="1"/>
    <col min="3333" max="3333" width="3.33203125" style="586" customWidth="1"/>
    <col min="3334" max="3378" width="3.6640625" style="586" customWidth="1"/>
    <col min="3379" max="3379" width="2.44140625" style="586" customWidth="1"/>
    <col min="3380" max="3381" width="2.5546875" style="586" customWidth="1"/>
    <col min="3382" max="3382" width="2.6640625" style="586" customWidth="1"/>
    <col min="3383" max="3383" width="2.44140625" style="586" customWidth="1"/>
    <col min="3384" max="3384" width="2.88671875" style="586" customWidth="1"/>
    <col min="3385" max="3385" width="3.33203125" style="586" customWidth="1"/>
    <col min="3386" max="3386" width="3.5546875" style="586" customWidth="1"/>
    <col min="3387" max="3387" width="3.6640625" style="586" customWidth="1"/>
    <col min="3388" max="3584" width="8.88671875" style="586"/>
    <col min="3585" max="3585" width="1.33203125" style="586" customWidth="1"/>
    <col min="3586" max="3586" width="8.88671875" style="586"/>
    <col min="3587" max="3587" width="3.88671875" style="586" customWidth="1"/>
    <col min="3588" max="3588" width="3.109375" style="586" customWidth="1"/>
    <col min="3589" max="3589" width="3.33203125" style="586" customWidth="1"/>
    <col min="3590" max="3634" width="3.6640625" style="586" customWidth="1"/>
    <col min="3635" max="3635" width="2.44140625" style="586" customWidth="1"/>
    <col min="3636" max="3637" width="2.5546875" style="586" customWidth="1"/>
    <col min="3638" max="3638" width="2.6640625" style="586" customWidth="1"/>
    <col min="3639" max="3639" width="2.44140625" style="586" customWidth="1"/>
    <col min="3640" max="3640" width="2.88671875" style="586" customWidth="1"/>
    <col min="3641" max="3641" width="3.33203125" style="586" customWidth="1"/>
    <col min="3642" max="3642" width="3.5546875" style="586" customWidth="1"/>
    <col min="3643" max="3643" width="3.6640625" style="586" customWidth="1"/>
    <col min="3644" max="3840" width="8.88671875" style="586"/>
    <col min="3841" max="3841" width="1.33203125" style="586" customWidth="1"/>
    <col min="3842" max="3842" width="8.88671875" style="586"/>
    <col min="3843" max="3843" width="3.88671875" style="586" customWidth="1"/>
    <col min="3844" max="3844" width="3.109375" style="586" customWidth="1"/>
    <col min="3845" max="3845" width="3.33203125" style="586" customWidth="1"/>
    <col min="3846" max="3890" width="3.6640625" style="586" customWidth="1"/>
    <col min="3891" max="3891" width="2.44140625" style="586" customWidth="1"/>
    <col min="3892" max="3893" width="2.5546875" style="586" customWidth="1"/>
    <col min="3894" max="3894" width="2.6640625" style="586" customWidth="1"/>
    <col min="3895" max="3895" width="2.44140625" style="586" customWidth="1"/>
    <col min="3896" max="3896" width="2.88671875" style="586" customWidth="1"/>
    <col min="3897" max="3897" width="3.33203125" style="586" customWidth="1"/>
    <col min="3898" max="3898" width="3.5546875" style="586" customWidth="1"/>
    <col min="3899" max="3899" width="3.6640625" style="586" customWidth="1"/>
    <col min="3900" max="4096" width="8.88671875" style="586"/>
    <col min="4097" max="4097" width="1.33203125" style="586" customWidth="1"/>
    <col min="4098" max="4098" width="8.88671875" style="586"/>
    <col min="4099" max="4099" width="3.88671875" style="586" customWidth="1"/>
    <col min="4100" max="4100" width="3.109375" style="586" customWidth="1"/>
    <col min="4101" max="4101" width="3.33203125" style="586" customWidth="1"/>
    <col min="4102" max="4146" width="3.6640625" style="586" customWidth="1"/>
    <col min="4147" max="4147" width="2.44140625" style="586" customWidth="1"/>
    <col min="4148" max="4149" width="2.5546875" style="586" customWidth="1"/>
    <col min="4150" max="4150" width="2.6640625" style="586" customWidth="1"/>
    <col min="4151" max="4151" width="2.44140625" style="586" customWidth="1"/>
    <col min="4152" max="4152" width="2.88671875" style="586" customWidth="1"/>
    <col min="4153" max="4153" width="3.33203125" style="586" customWidth="1"/>
    <col min="4154" max="4154" width="3.5546875" style="586" customWidth="1"/>
    <col min="4155" max="4155" width="3.6640625" style="586" customWidth="1"/>
    <col min="4156" max="4352" width="8.88671875" style="586"/>
    <col min="4353" max="4353" width="1.33203125" style="586" customWidth="1"/>
    <col min="4354" max="4354" width="8.88671875" style="586"/>
    <col min="4355" max="4355" width="3.88671875" style="586" customWidth="1"/>
    <col min="4356" max="4356" width="3.109375" style="586" customWidth="1"/>
    <col min="4357" max="4357" width="3.33203125" style="586" customWidth="1"/>
    <col min="4358" max="4402" width="3.6640625" style="586" customWidth="1"/>
    <col min="4403" max="4403" width="2.44140625" style="586" customWidth="1"/>
    <col min="4404" max="4405" width="2.5546875" style="586" customWidth="1"/>
    <col min="4406" max="4406" width="2.6640625" style="586" customWidth="1"/>
    <col min="4407" max="4407" width="2.44140625" style="586" customWidth="1"/>
    <col min="4408" max="4408" width="2.88671875" style="586" customWidth="1"/>
    <col min="4409" max="4409" width="3.33203125" style="586" customWidth="1"/>
    <col min="4410" max="4410" width="3.5546875" style="586" customWidth="1"/>
    <col min="4411" max="4411" width="3.6640625" style="586" customWidth="1"/>
    <col min="4412" max="4608" width="8.88671875" style="586"/>
    <col min="4609" max="4609" width="1.33203125" style="586" customWidth="1"/>
    <col min="4610" max="4610" width="8.88671875" style="586"/>
    <col min="4611" max="4611" width="3.88671875" style="586" customWidth="1"/>
    <col min="4612" max="4612" width="3.109375" style="586" customWidth="1"/>
    <col min="4613" max="4613" width="3.33203125" style="586" customWidth="1"/>
    <col min="4614" max="4658" width="3.6640625" style="586" customWidth="1"/>
    <col min="4659" max="4659" width="2.44140625" style="586" customWidth="1"/>
    <col min="4660" max="4661" width="2.5546875" style="586" customWidth="1"/>
    <col min="4662" max="4662" width="2.6640625" style="586" customWidth="1"/>
    <col min="4663" max="4663" width="2.44140625" style="586" customWidth="1"/>
    <col min="4664" max="4664" width="2.88671875" style="586" customWidth="1"/>
    <col min="4665" max="4665" width="3.33203125" style="586" customWidth="1"/>
    <col min="4666" max="4666" width="3.5546875" style="586" customWidth="1"/>
    <col min="4667" max="4667" width="3.6640625" style="586" customWidth="1"/>
    <col min="4668" max="4864" width="8.88671875" style="586"/>
    <col min="4865" max="4865" width="1.33203125" style="586" customWidth="1"/>
    <col min="4866" max="4866" width="8.88671875" style="586"/>
    <col min="4867" max="4867" width="3.88671875" style="586" customWidth="1"/>
    <col min="4868" max="4868" width="3.109375" style="586" customWidth="1"/>
    <col min="4869" max="4869" width="3.33203125" style="586" customWidth="1"/>
    <col min="4870" max="4914" width="3.6640625" style="586" customWidth="1"/>
    <col min="4915" max="4915" width="2.44140625" style="586" customWidth="1"/>
    <col min="4916" max="4917" width="2.5546875" style="586" customWidth="1"/>
    <col min="4918" max="4918" width="2.6640625" style="586" customWidth="1"/>
    <col min="4919" max="4919" width="2.44140625" style="586" customWidth="1"/>
    <col min="4920" max="4920" width="2.88671875" style="586" customWidth="1"/>
    <col min="4921" max="4921" width="3.33203125" style="586" customWidth="1"/>
    <col min="4922" max="4922" width="3.5546875" style="586" customWidth="1"/>
    <col min="4923" max="4923" width="3.6640625" style="586" customWidth="1"/>
    <col min="4924" max="5120" width="8.88671875" style="586"/>
    <col min="5121" max="5121" width="1.33203125" style="586" customWidth="1"/>
    <col min="5122" max="5122" width="8.88671875" style="586"/>
    <col min="5123" max="5123" width="3.88671875" style="586" customWidth="1"/>
    <col min="5124" max="5124" width="3.109375" style="586" customWidth="1"/>
    <col min="5125" max="5125" width="3.33203125" style="586" customWidth="1"/>
    <col min="5126" max="5170" width="3.6640625" style="586" customWidth="1"/>
    <col min="5171" max="5171" width="2.44140625" style="586" customWidth="1"/>
    <col min="5172" max="5173" width="2.5546875" style="586" customWidth="1"/>
    <col min="5174" max="5174" width="2.6640625" style="586" customWidth="1"/>
    <col min="5175" max="5175" width="2.44140625" style="586" customWidth="1"/>
    <col min="5176" max="5176" width="2.88671875" style="586" customWidth="1"/>
    <col min="5177" max="5177" width="3.33203125" style="586" customWidth="1"/>
    <col min="5178" max="5178" width="3.5546875" style="586" customWidth="1"/>
    <col min="5179" max="5179" width="3.6640625" style="586" customWidth="1"/>
    <col min="5180" max="5376" width="8.88671875" style="586"/>
    <col min="5377" max="5377" width="1.33203125" style="586" customWidth="1"/>
    <col min="5378" max="5378" width="8.88671875" style="586"/>
    <col min="5379" max="5379" width="3.88671875" style="586" customWidth="1"/>
    <col min="5380" max="5380" width="3.109375" style="586" customWidth="1"/>
    <col min="5381" max="5381" width="3.33203125" style="586" customWidth="1"/>
    <col min="5382" max="5426" width="3.6640625" style="586" customWidth="1"/>
    <col min="5427" max="5427" width="2.44140625" style="586" customWidth="1"/>
    <col min="5428" max="5429" width="2.5546875" style="586" customWidth="1"/>
    <col min="5430" max="5430" width="2.6640625" style="586" customWidth="1"/>
    <col min="5431" max="5431" width="2.44140625" style="586" customWidth="1"/>
    <col min="5432" max="5432" width="2.88671875" style="586" customWidth="1"/>
    <col min="5433" max="5433" width="3.33203125" style="586" customWidth="1"/>
    <col min="5434" max="5434" width="3.5546875" style="586" customWidth="1"/>
    <col min="5435" max="5435" width="3.6640625" style="586" customWidth="1"/>
    <col min="5436" max="5632" width="8.88671875" style="586"/>
    <col min="5633" max="5633" width="1.33203125" style="586" customWidth="1"/>
    <col min="5634" max="5634" width="8.88671875" style="586"/>
    <col min="5635" max="5635" width="3.88671875" style="586" customWidth="1"/>
    <col min="5636" max="5636" width="3.109375" style="586" customWidth="1"/>
    <col min="5637" max="5637" width="3.33203125" style="586" customWidth="1"/>
    <col min="5638" max="5682" width="3.6640625" style="586" customWidth="1"/>
    <col min="5683" max="5683" width="2.44140625" style="586" customWidth="1"/>
    <col min="5684" max="5685" width="2.5546875" style="586" customWidth="1"/>
    <col min="5686" max="5686" width="2.6640625" style="586" customWidth="1"/>
    <col min="5687" max="5687" width="2.44140625" style="586" customWidth="1"/>
    <col min="5688" max="5688" width="2.88671875" style="586" customWidth="1"/>
    <col min="5689" max="5689" width="3.33203125" style="586" customWidth="1"/>
    <col min="5690" max="5690" width="3.5546875" style="586" customWidth="1"/>
    <col min="5691" max="5691" width="3.6640625" style="586" customWidth="1"/>
    <col min="5692" max="5888" width="8.88671875" style="586"/>
    <col min="5889" max="5889" width="1.33203125" style="586" customWidth="1"/>
    <col min="5890" max="5890" width="8.88671875" style="586"/>
    <col min="5891" max="5891" width="3.88671875" style="586" customWidth="1"/>
    <col min="5892" max="5892" width="3.109375" style="586" customWidth="1"/>
    <col min="5893" max="5893" width="3.33203125" style="586" customWidth="1"/>
    <col min="5894" max="5938" width="3.6640625" style="586" customWidth="1"/>
    <col min="5939" max="5939" width="2.44140625" style="586" customWidth="1"/>
    <col min="5940" max="5941" width="2.5546875" style="586" customWidth="1"/>
    <col min="5942" max="5942" width="2.6640625" style="586" customWidth="1"/>
    <col min="5943" max="5943" width="2.44140625" style="586" customWidth="1"/>
    <col min="5944" max="5944" width="2.88671875" style="586" customWidth="1"/>
    <col min="5945" max="5945" width="3.33203125" style="586" customWidth="1"/>
    <col min="5946" max="5946" width="3.5546875" style="586" customWidth="1"/>
    <col min="5947" max="5947" width="3.6640625" style="586" customWidth="1"/>
    <col min="5948" max="6144" width="8.88671875" style="586"/>
    <col min="6145" max="6145" width="1.33203125" style="586" customWidth="1"/>
    <col min="6146" max="6146" width="8.88671875" style="586"/>
    <col min="6147" max="6147" width="3.88671875" style="586" customWidth="1"/>
    <col min="6148" max="6148" width="3.109375" style="586" customWidth="1"/>
    <col min="6149" max="6149" width="3.33203125" style="586" customWidth="1"/>
    <col min="6150" max="6194" width="3.6640625" style="586" customWidth="1"/>
    <col min="6195" max="6195" width="2.44140625" style="586" customWidth="1"/>
    <col min="6196" max="6197" width="2.5546875" style="586" customWidth="1"/>
    <col min="6198" max="6198" width="2.6640625" style="586" customWidth="1"/>
    <col min="6199" max="6199" width="2.44140625" style="586" customWidth="1"/>
    <col min="6200" max="6200" width="2.88671875" style="586" customWidth="1"/>
    <col min="6201" max="6201" width="3.33203125" style="586" customWidth="1"/>
    <col min="6202" max="6202" width="3.5546875" style="586" customWidth="1"/>
    <col min="6203" max="6203" width="3.6640625" style="586" customWidth="1"/>
    <col min="6204" max="6400" width="8.88671875" style="586"/>
    <col min="6401" max="6401" width="1.33203125" style="586" customWidth="1"/>
    <col min="6402" max="6402" width="8.88671875" style="586"/>
    <col min="6403" max="6403" width="3.88671875" style="586" customWidth="1"/>
    <col min="6404" max="6404" width="3.109375" style="586" customWidth="1"/>
    <col min="6405" max="6405" width="3.33203125" style="586" customWidth="1"/>
    <col min="6406" max="6450" width="3.6640625" style="586" customWidth="1"/>
    <col min="6451" max="6451" width="2.44140625" style="586" customWidth="1"/>
    <col min="6452" max="6453" width="2.5546875" style="586" customWidth="1"/>
    <col min="6454" max="6454" width="2.6640625" style="586" customWidth="1"/>
    <col min="6455" max="6455" width="2.44140625" style="586" customWidth="1"/>
    <col min="6456" max="6456" width="2.88671875" style="586" customWidth="1"/>
    <col min="6457" max="6457" width="3.33203125" style="586" customWidth="1"/>
    <col min="6458" max="6458" width="3.5546875" style="586" customWidth="1"/>
    <col min="6459" max="6459" width="3.6640625" style="586" customWidth="1"/>
    <col min="6460" max="6656" width="8.88671875" style="586"/>
    <col min="6657" max="6657" width="1.33203125" style="586" customWidth="1"/>
    <col min="6658" max="6658" width="8.88671875" style="586"/>
    <col min="6659" max="6659" width="3.88671875" style="586" customWidth="1"/>
    <col min="6660" max="6660" width="3.109375" style="586" customWidth="1"/>
    <col min="6661" max="6661" width="3.33203125" style="586" customWidth="1"/>
    <col min="6662" max="6706" width="3.6640625" style="586" customWidth="1"/>
    <col min="6707" max="6707" width="2.44140625" style="586" customWidth="1"/>
    <col min="6708" max="6709" width="2.5546875" style="586" customWidth="1"/>
    <col min="6710" max="6710" width="2.6640625" style="586" customWidth="1"/>
    <col min="6711" max="6711" width="2.44140625" style="586" customWidth="1"/>
    <col min="6712" max="6712" width="2.88671875" style="586" customWidth="1"/>
    <col min="6713" max="6713" width="3.33203125" style="586" customWidth="1"/>
    <col min="6714" max="6714" width="3.5546875" style="586" customWidth="1"/>
    <col min="6715" max="6715" width="3.6640625" style="586" customWidth="1"/>
    <col min="6716" max="6912" width="8.88671875" style="586"/>
    <col min="6913" max="6913" width="1.33203125" style="586" customWidth="1"/>
    <col min="6914" max="6914" width="8.88671875" style="586"/>
    <col min="6915" max="6915" width="3.88671875" style="586" customWidth="1"/>
    <col min="6916" max="6916" width="3.109375" style="586" customWidth="1"/>
    <col min="6917" max="6917" width="3.33203125" style="586" customWidth="1"/>
    <col min="6918" max="6962" width="3.6640625" style="586" customWidth="1"/>
    <col min="6963" max="6963" width="2.44140625" style="586" customWidth="1"/>
    <col min="6964" max="6965" width="2.5546875" style="586" customWidth="1"/>
    <col min="6966" max="6966" width="2.6640625" style="586" customWidth="1"/>
    <col min="6967" max="6967" width="2.44140625" style="586" customWidth="1"/>
    <col min="6968" max="6968" width="2.88671875" style="586" customWidth="1"/>
    <col min="6969" max="6969" width="3.33203125" style="586" customWidth="1"/>
    <col min="6970" max="6970" width="3.5546875" style="586" customWidth="1"/>
    <col min="6971" max="6971" width="3.6640625" style="586" customWidth="1"/>
    <col min="6972" max="7168" width="8.88671875" style="586"/>
    <col min="7169" max="7169" width="1.33203125" style="586" customWidth="1"/>
    <col min="7170" max="7170" width="8.88671875" style="586"/>
    <col min="7171" max="7171" width="3.88671875" style="586" customWidth="1"/>
    <col min="7172" max="7172" width="3.109375" style="586" customWidth="1"/>
    <col min="7173" max="7173" width="3.33203125" style="586" customWidth="1"/>
    <col min="7174" max="7218" width="3.6640625" style="586" customWidth="1"/>
    <col min="7219" max="7219" width="2.44140625" style="586" customWidth="1"/>
    <col min="7220" max="7221" width="2.5546875" style="586" customWidth="1"/>
    <col min="7222" max="7222" width="2.6640625" style="586" customWidth="1"/>
    <col min="7223" max="7223" width="2.44140625" style="586" customWidth="1"/>
    <col min="7224" max="7224" width="2.88671875" style="586" customWidth="1"/>
    <col min="7225" max="7225" width="3.33203125" style="586" customWidth="1"/>
    <col min="7226" max="7226" width="3.5546875" style="586" customWidth="1"/>
    <col min="7227" max="7227" width="3.6640625" style="586" customWidth="1"/>
    <col min="7228" max="7424" width="8.88671875" style="586"/>
    <col min="7425" max="7425" width="1.33203125" style="586" customWidth="1"/>
    <col min="7426" max="7426" width="8.88671875" style="586"/>
    <col min="7427" max="7427" width="3.88671875" style="586" customWidth="1"/>
    <col min="7428" max="7428" width="3.109375" style="586" customWidth="1"/>
    <col min="7429" max="7429" width="3.33203125" style="586" customWidth="1"/>
    <col min="7430" max="7474" width="3.6640625" style="586" customWidth="1"/>
    <col min="7475" max="7475" width="2.44140625" style="586" customWidth="1"/>
    <col min="7476" max="7477" width="2.5546875" style="586" customWidth="1"/>
    <col min="7478" max="7478" width="2.6640625" style="586" customWidth="1"/>
    <col min="7479" max="7479" width="2.44140625" style="586" customWidth="1"/>
    <col min="7480" max="7480" width="2.88671875" style="586" customWidth="1"/>
    <col min="7481" max="7481" width="3.33203125" style="586" customWidth="1"/>
    <col min="7482" max="7482" width="3.5546875" style="586" customWidth="1"/>
    <col min="7483" max="7483" width="3.6640625" style="586" customWidth="1"/>
    <col min="7484" max="7680" width="8.88671875" style="586"/>
    <col min="7681" max="7681" width="1.33203125" style="586" customWidth="1"/>
    <col min="7682" max="7682" width="8.88671875" style="586"/>
    <col min="7683" max="7683" width="3.88671875" style="586" customWidth="1"/>
    <col min="7684" max="7684" width="3.109375" style="586" customWidth="1"/>
    <col min="7685" max="7685" width="3.33203125" style="586" customWidth="1"/>
    <col min="7686" max="7730" width="3.6640625" style="586" customWidth="1"/>
    <col min="7731" max="7731" width="2.44140625" style="586" customWidth="1"/>
    <col min="7732" max="7733" width="2.5546875" style="586" customWidth="1"/>
    <col min="7734" max="7734" width="2.6640625" style="586" customWidth="1"/>
    <col min="7735" max="7735" width="2.44140625" style="586" customWidth="1"/>
    <col min="7736" max="7736" width="2.88671875" style="586" customWidth="1"/>
    <col min="7737" max="7737" width="3.33203125" style="586" customWidth="1"/>
    <col min="7738" max="7738" width="3.5546875" style="586" customWidth="1"/>
    <col min="7739" max="7739" width="3.6640625" style="586" customWidth="1"/>
    <col min="7740" max="7936" width="8.88671875" style="586"/>
    <col min="7937" max="7937" width="1.33203125" style="586" customWidth="1"/>
    <col min="7938" max="7938" width="8.88671875" style="586"/>
    <col min="7939" max="7939" width="3.88671875" style="586" customWidth="1"/>
    <col min="7940" max="7940" width="3.109375" style="586" customWidth="1"/>
    <col min="7941" max="7941" width="3.33203125" style="586" customWidth="1"/>
    <col min="7942" max="7986" width="3.6640625" style="586" customWidth="1"/>
    <col min="7987" max="7987" width="2.44140625" style="586" customWidth="1"/>
    <col min="7988" max="7989" width="2.5546875" style="586" customWidth="1"/>
    <col min="7990" max="7990" width="2.6640625" style="586" customWidth="1"/>
    <col min="7991" max="7991" width="2.44140625" style="586" customWidth="1"/>
    <col min="7992" max="7992" width="2.88671875" style="586" customWidth="1"/>
    <col min="7993" max="7993" width="3.33203125" style="586" customWidth="1"/>
    <col min="7994" max="7994" width="3.5546875" style="586" customWidth="1"/>
    <col min="7995" max="7995" width="3.6640625" style="586" customWidth="1"/>
    <col min="7996" max="8192" width="8.88671875" style="586"/>
    <col min="8193" max="8193" width="1.33203125" style="586" customWidth="1"/>
    <col min="8194" max="8194" width="8.88671875" style="586"/>
    <col min="8195" max="8195" width="3.88671875" style="586" customWidth="1"/>
    <col min="8196" max="8196" width="3.109375" style="586" customWidth="1"/>
    <col min="8197" max="8197" width="3.33203125" style="586" customWidth="1"/>
    <col min="8198" max="8242" width="3.6640625" style="586" customWidth="1"/>
    <col min="8243" max="8243" width="2.44140625" style="586" customWidth="1"/>
    <col min="8244" max="8245" width="2.5546875" style="586" customWidth="1"/>
    <col min="8246" max="8246" width="2.6640625" style="586" customWidth="1"/>
    <col min="8247" max="8247" width="2.44140625" style="586" customWidth="1"/>
    <col min="8248" max="8248" width="2.88671875" style="586" customWidth="1"/>
    <col min="8249" max="8249" width="3.33203125" style="586" customWidth="1"/>
    <col min="8250" max="8250" width="3.5546875" style="586" customWidth="1"/>
    <col min="8251" max="8251" width="3.6640625" style="586" customWidth="1"/>
    <col min="8252" max="8448" width="8.88671875" style="586"/>
    <col min="8449" max="8449" width="1.33203125" style="586" customWidth="1"/>
    <col min="8450" max="8450" width="8.88671875" style="586"/>
    <col min="8451" max="8451" width="3.88671875" style="586" customWidth="1"/>
    <col min="8452" max="8452" width="3.109375" style="586" customWidth="1"/>
    <col min="8453" max="8453" width="3.33203125" style="586" customWidth="1"/>
    <col min="8454" max="8498" width="3.6640625" style="586" customWidth="1"/>
    <col min="8499" max="8499" width="2.44140625" style="586" customWidth="1"/>
    <col min="8500" max="8501" width="2.5546875" style="586" customWidth="1"/>
    <col min="8502" max="8502" width="2.6640625" style="586" customWidth="1"/>
    <col min="8503" max="8503" width="2.44140625" style="586" customWidth="1"/>
    <col min="8504" max="8504" width="2.88671875" style="586" customWidth="1"/>
    <col min="8505" max="8505" width="3.33203125" style="586" customWidth="1"/>
    <col min="8506" max="8506" width="3.5546875" style="586" customWidth="1"/>
    <col min="8507" max="8507" width="3.6640625" style="586" customWidth="1"/>
    <col min="8508" max="8704" width="8.88671875" style="586"/>
    <col min="8705" max="8705" width="1.33203125" style="586" customWidth="1"/>
    <col min="8706" max="8706" width="8.88671875" style="586"/>
    <col min="8707" max="8707" width="3.88671875" style="586" customWidth="1"/>
    <col min="8708" max="8708" width="3.109375" style="586" customWidth="1"/>
    <col min="8709" max="8709" width="3.33203125" style="586" customWidth="1"/>
    <col min="8710" max="8754" width="3.6640625" style="586" customWidth="1"/>
    <col min="8755" max="8755" width="2.44140625" style="586" customWidth="1"/>
    <col min="8756" max="8757" width="2.5546875" style="586" customWidth="1"/>
    <col min="8758" max="8758" width="2.6640625" style="586" customWidth="1"/>
    <col min="8759" max="8759" width="2.44140625" style="586" customWidth="1"/>
    <col min="8760" max="8760" width="2.88671875" style="586" customWidth="1"/>
    <col min="8761" max="8761" width="3.33203125" style="586" customWidth="1"/>
    <col min="8762" max="8762" width="3.5546875" style="586" customWidth="1"/>
    <col min="8763" max="8763" width="3.6640625" style="586" customWidth="1"/>
    <col min="8764" max="8960" width="8.88671875" style="586"/>
    <col min="8961" max="8961" width="1.33203125" style="586" customWidth="1"/>
    <col min="8962" max="8962" width="8.88671875" style="586"/>
    <col min="8963" max="8963" width="3.88671875" style="586" customWidth="1"/>
    <col min="8964" max="8964" width="3.109375" style="586" customWidth="1"/>
    <col min="8965" max="8965" width="3.33203125" style="586" customWidth="1"/>
    <col min="8966" max="9010" width="3.6640625" style="586" customWidth="1"/>
    <col min="9011" max="9011" width="2.44140625" style="586" customWidth="1"/>
    <col min="9012" max="9013" width="2.5546875" style="586" customWidth="1"/>
    <col min="9014" max="9014" width="2.6640625" style="586" customWidth="1"/>
    <col min="9015" max="9015" width="2.44140625" style="586" customWidth="1"/>
    <col min="9016" max="9016" width="2.88671875" style="586" customWidth="1"/>
    <col min="9017" max="9017" width="3.33203125" style="586" customWidth="1"/>
    <col min="9018" max="9018" width="3.5546875" style="586" customWidth="1"/>
    <col min="9019" max="9019" width="3.6640625" style="586" customWidth="1"/>
    <col min="9020" max="9216" width="8.88671875" style="586"/>
    <col min="9217" max="9217" width="1.33203125" style="586" customWidth="1"/>
    <col min="9218" max="9218" width="8.88671875" style="586"/>
    <col min="9219" max="9219" width="3.88671875" style="586" customWidth="1"/>
    <col min="9220" max="9220" width="3.109375" style="586" customWidth="1"/>
    <col min="9221" max="9221" width="3.33203125" style="586" customWidth="1"/>
    <col min="9222" max="9266" width="3.6640625" style="586" customWidth="1"/>
    <col min="9267" max="9267" width="2.44140625" style="586" customWidth="1"/>
    <col min="9268" max="9269" width="2.5546875" style="586" customWidth="1"/>
    <col min="9270" max="9270" width="2.6640625" style="586" customWidth="1"/>
    <col min="9271" max="9271" width="2.44140625" style="586" customWidth="1"/>
    <col min="9272" max="9272" width="2.88671875" style="586" customWidth="1"/>
    <col min="9273" max="9273" width="3.33203125" style="586" customWidth="1"/>
    <col min="9274" max="9274" width="3.5546875" style="586" customWidth="1"/>
    <col min="9275" max="9275" width="3.6640625" style="586" customWidth="1"/>
    <col min="9276" max="9472" width="8.88671875" style="586"/>
    <col min="9473" max="9473" width="1.33203125" style="586" customWidth="1"/>
    <col min="9474" max="9474" width="8.88671875" style="586"/>
    <col min="9475" max="9475" width="3.88671875" style="586" customWidth="1"/>
    <col min="9476" max="9476" width="3.109375" style="586" customWidth="1"/>
    <col min="9477" max="9477" width="3.33203125" style="586" customWidth="1"/>
    <col min="9478" max="9522" width="3.6640625" style="586" customWidth="1"/>
    <col min="9523" max="9523" width="2.44140625" style="586" customWidth="1"/>
    <col min="9524" max="9525" width="2.5546875" style="586" customWidth="1"/>
    <col min="9526" max="9526" width="2.6640625" style="586" customWidth="1"/>
    <col min="9527" max="9527" width="2.44140625" style="586" customWidth="1"/>
    <col min="9528" max="9528" width="2.88671875" style="586" customWidth="1"/>
    <col min="9529" max="9529" width="3.33203125" style="586" customWidth="1"/>
    <col min="9530" max="9530" width="3.5546875" style="586" customWidth="1"/>
    <col min="9531" max="9531" width="3.6640625" style="586" customWidth="1"/>
    <col min="9532" max="9728" width="8.88671875" style="586"/>
    <col min="9729" max="9729" width="1.33203125" style="586" customWidth="1"/>
    <col min="9730" max="9730" width="8.88671875" style="586"/>
    <col min="9731" max="9731" width="3.88671875" style="586" customWidth="1"/>
    <col min="9732" max="9732" width="3.109375" style="586" customWidth="1"/>
    <col min="9733" max="9733" width="3.33203125" style="586" customWidth="1"/>
    <col min="9734" max="9778" width="3.6640625" style="586" customWidth="1"/>
    <col min="9779" max="9779" width="2.44140625" style="586" customWidth="1"/>
    <col min="9780" max="9781" width="2.5546875" style="586" customWidth="1"/>
    <col min="9782" max="9782" width="2.6640625" style="586" customWidth="1"/>
    <col min="9783" max="9783" width="2.44140625" style="586" customWidth="1"/>
    <col min="9784" max="9784" width="2.88671875" style="586" customWidth="1"/>
    <col min="9785" max="9785" width="3.33203125" style="586" customWidth="1"/>
    <col min="9786" max="9786" width="3.5546875" style="586" customWidth="1"/>
    <col min="9787" max="9787" width="3.6640625" style="586" customWidth="1"/>
    <col min="9788" max="9984" width="8.88671875" style="586"/>
    <col min="9985" max="9985" width="1.33203125" style="586" customWidth="1"/>
    <col min="9986" max="9986" width="8.88671875" style="586"/>
    <col min="9987" max="9987" width="3.88671875" style="586" customWidth="1"/>
    <col min="9988" max="9988" width="3.109375" style="586" customWidth="1"/>
    <col min="9989" max="9989" width="3.33203125" style="586" customWidth="1"/>
    <col min="9990" max="10034" width="3.6640625" style="586" customWidth="1"/>
    <col min="10035" max="10035" width="2.44140625" style="586" customWidth="1"/>
    <col min="10036" max="10037" width="2.5546875" style="586" customWidth="1"/>
    <col min="10038" max="10038" width="2.6640625" style="586" customWidth="1"/>
    <col min="10039" max="10039" width="2.44140625" style="586" customWidth="1"/>
    <col min="10040" max="10040" width="2.88671875" style="586" customWidth="1"/>
    <col min="10041" max="10041" width="3.33203125" style="586" customWidth="1"/>
    <col min="10042" max="10042" width="3.5546875" style="586" customWidth="1"/>
    <col min="10043" max="10043" width="3.6640625" style="586" customWidth="1"/>
    <col min="10044" max="10240" width="8.88671875" style="586"/>
    <col min="10241" max="10241" width="1.33203125" style="586" customWidth="1"/>
    <col min="10242" max="10242" width="8.88671875" style="586"/>
    <col min="10243" max="10243" width="3.88671875" style="586" customWidth="1"/>
    <col min="10244" max="10244" width="3.109375" style="586" customWidth="1"/>
    <col min="10245" max="10245" width="3.33203125" style="586" customWidth="1"/>
    <col min="10246" max="10290" width="3.6640625" style="586" customWidth="1"/>
    <col min="10291" max="10291" width="2.44140625" style="586" customWidth="1"/>
    <col min="10292" max="10293" width="2.5546875" style="586" customWidth="1"/>
    <col min="10294" max="10294" width="2.6640625" style="586" customWidth="1"/>
    <col min="10295" max="10295" width="2.44140625" style="586" customWidth="1"/>
    <col min="10296" max="10296" width="2.88671875" style="586" customWidth="1"/>
    <col min="10297" max="10297" width="3.33203125" style="586" customWidth="1"/>
    <col min="10298" max="10298" width="3.5546875" style="586" customWidth="1"/>
    <col min="10299" max="10299" width="3.6640625" style="586" customWidth="1"/>
    <col min="10300" max="10496" width="8.88671875" style="586"/>
    <col min="10497" max="10497" width="1.33203125" style="586" customWidth="1"/>
    <col min="10498" max="10498" width="8.88671875" style="586"/>
    <col min="10499" max="10499" width="3.88671875" style="586" customWidth="1"/>
    <col min="10500" max="10500" width="3.109375" style="586" customWidth="1"/>
    <col min="10501" max="10501" width="3.33203125" style="586" customWidth="1"/>
    <col min="10502" max="10546" width="3.6640625" style="586" customWidth="1"/>
    <col min="10547" max="10547" width="2.44140625" style="586" customWidth="1"/>
    <col min="10548" max="10549" width="2.5546875" style="586" customWidth="1"/>
    <col min="10550" max="10550" width="2.6640625" style="586" customWidth="1"/>
    <col min="10551" max="10551" width="2.44140625" style="586" customWidth="1"/>
    <col min="10552" max="10552" width="2.88671875" style="586" customWidth="1"/>
    <col min="10553" max="10553" width="3.33203125" style="586" customWidth="1"/>
    <col min="10554" max="10554" width="3.5546875" style="586" customWidth="1"/>
    <col min="10555" max="10555" width="3.6640625" style="586" customWidth="1"/>
    <col min="10556" max="10752" width="8.88671875" style="586"/>
    <col min="10753" max="10753" width="1.33203125" style="586" customWidth="1"/>
    <col min="10754" max="10754" width="8.88671875" style="586"/>
    <col min="10755" max="10755" width="3.88671875" style="586" customWidth="1"/>
    <col min="10756" max="10756" width="3.109375" style="586" customWidth="1"/>
    <col min="10757" max="10757" width="3.33203125" style="586" customWidth="1"/>
    <col min="10758" max="10802" width="3.6640625" style="586" customWidth="1"/>
    <col min="10803" max="10803" width="2.44140625" style="586" customWidth="1"/>
    <col min="10804" max="10805" width="2.5546875" style="586" customWidth="1"/>
    <col min="10806" max="10806" width="2.6640625" style="586" customWidth="1"/>
    <col min="10807" max="10807" width="2.44140625" style="586" customWidth="1"/>
    <col min="10808" max="10808" width="2.88671875" style="586" customWidth="1"/>
    <col min="10809" max="10809" width="3.33203125" style="586" customWidth="1"/>
    <col min="10810" max="10810" width="3.5546875" style="586" customWidth="1"/>
    <col min="10811" max="10811" width="3.6640625" style="586" customWidth="1"/>
    <col min="10812" max="11008" width="8.88671875" style="586"/>
    <col min="11009" max="11009" width="1.33203125" style="586" customWidth="1"/>
    <col min="11010" max="11010" width="8.88671875" style="586"/>
    <col min="11011" max="11011" width="3.88671875" style="586" customWidth="1"/>
    <col min="11012" max="11012" width="3.109375" style="586" customWidth="1"/>
    <col min="11013" max="11013" width="3.33203125" style="586" customWidth="1"/>
    <col min="11014" max="11058" width="3.6640625" style="586" customWidth="1"/>
    <col min="11059" max="11059" width="2.44140625" style="586" customWidth="1"/>
    <col min="11060" max="11061" width="2.5546875" style="586" customWidth="1"/>
    <col min="11062" max="11062" width="2.6640625" style="586" customWidth="1"/>
    <col min="11063" max="11063" width="2.44140625" style="586" customWidth="1"/>
    <col min="11064" max="11064" width="2.88671875" style="586" customWidth="1"/>
    <col min="11065" max="11065" width="3.33203125" style="586" customWidth="1"/>
    <col min="11066" max="11066" width="3.5546875" style="586" customWidth="1"/>
    <col min="11067" max="11067" width="3.6640625" style="586" customWidth="1"/>
    <col min="11068" max="11264" width="8.88671875" style="586"/>
    <col min="11265" max="11265" width="1.33203125" style="586" customWidth="1"/>
    <col min="11266" max="11266" width="8.88671875" style="586"/>
    <col min="11267" max="11267" width="3.88671875" style="586" customWidth="1"/>
    <col min="11268" max="11268" width="3.109375" style="586" customWidth="1"/>
    <col min="11269" max="11269" width="3.33203125" style="586" customWidth="1"/>
    <col min="11270" max="11314" width="3.6640625" style="586" customWidth="1"/>
    <col min="11315" max="11315" width="2.44140625" style="586" customWidth="1"/>
    <col min="11316" max="11317" width="2.5546875" style="586" customWidth="1"/>
    <col min="11318" max="11318" width="2.6640625" style="586" customWidth="1"/>
    <col min="11319" max="11319" width="2.44140625" style="586" customWidth="1"/>
    <col min="11320" max="11320" width="2.88671875" style="586" customWidth="1"/>
    <col min="11321" max="11321" width="3.33203125" style="586" customWidth="1"/>
    <col min="11322" max="11322" width="3.5546875" style="586" customWidth="1"/>
    <col min="11323" max="11323" width="3.6640625" style="586" customWidth="1"/>
    <col min="11324" max="11520" width="8.88671875" style="586"/>
    <col min="11521" max="11521" width="1.33203125" style="586" customWidth="1"/>
    <col min="11522" max="11522" width="8.88671875" style="586"/>
    <col min="11523" max="11523" width="3.88671875" style="586" customWidth="1"/>
    <col min="11524" max="11524" width="3.109375" style="586" customWidth="1"/>
    <col min="11525" max="11525" width="3.33203125" style="586" customWidth="1"/>
    <col min="11526" max="11570" width="3.6640625" style="586" customWidth="1"/>
    <col min="11571" max="11571" width="2.44140625" style="586" customWidth="1"/>
    <col min="11572" max="11573" width="2.5546875" style="586" customWidth="1"/>
    <col min="11574" max="11574" width="2.6640625" style="586" customWidth="1"/>
    <col min="11575" max="11575" width="2.44140625" style="586" customWidth="1"/>
    <col min="11576" max="11576" width="2.88671875" style="586" customWidth="1"/>
    <col min="11577" max="11577" width="3.33203125" style="586" customWidth="1"/>
    <col min="11578" max="11578" width="3.5546875" style="586" customWidth="1"/>
    <col min="11579" max="11579" width="3.6640625" style="586" customWidth="1"/>
    <col min="11580" max="11776" width="8.88671875" style="586"/>
    <col min="11777" max="11777" width="1.33203125" style="586" customWidth="1"/>
    <col min="11778" max="11778" width="8.88671875" style="586"/>
    <col min="11779" max="11779" width="3.88671875" style="586" customWidth="1"/>
    <col min="11780" max="11780" width="3.109375" style="586" customWidth="1"/>
    <col min="11781" max="11781" width="3.33203125" style="586" customWidth="1"/>
    <col min="11782" max="11826" width="3.6640625" style="586" customWidth="1"/>
    <col min="11827" max="11827" width="2.44140625" style="586" customWidth="1"/>
    <col min="11828" max="11829" width="2.5546875" style="586" customWidth="1"/>
    <col min="11830" max="11830" width="2.6640625" style="586" customWidth="1"/>
    <col min="11831" max="11831" width="2.44140625" style="586" customWidth="1"/>
    <col min="11832" max="11832" width="2.88671875" style="586" customWidth="1"/>
    <col min="11833" max="11833" width="3.33203125" style="586" customWidth="1"/>
    <col min="11834" max="11834" width="3.5546875" style="586" customWidth="1"/>
    <col min="11835" max="11835" width="3.6640625" style="586" customWidth="1"/>
    <col min="11836" max="12032" width="8.88671875" style="586"/>
    <col min="12033" max="12033" width="1.33203125" style="586" customWidth="1"/>
    <col min="12034" max="12034" width="8.88671875" style="586"/>
    <col min="12035" max="12035" width="3.88671875" style="586" customWidth="1"/>
    <col min="12036" max="12036" width="3.109375" style="586" customWidth="1"/>
    <col min="12037" max="12037" width="3.33203125" style="586" customWidth="1"/>
    <col min="12038" max="12082" width="3.6640625" style="586" customWidth="1"/>
    <col min="12083" max="12083" width="2.44140625" style="586" customWidth="1"/>
    <col min="12084" max="12085" width="2.5546875" style="586" customWidth="1"/>
    <col min="12086" max="12086" width="2.6640625" style="586" customWidth="1"/>
    <col min="12087" max="12087" width="2.44140625" style="586" customWidth="1"/>
    <col min="12088" max="12088" width="2.88671875" style="586" customWidth="1"/>
    <col min="12089" max="12089" width="3.33203125" style="586" customWidth="1"/>
    <col min="12090" max="12090" width="3.5546875" style="586" customWidth="1"/>
    <col min="12091" max="12091" width="3.6640625" style="586" customWidth="1"/>
    <col min="12092" max="12288" width="8.88671875" style="586"/>
    <col min="12289" max="12289" width="1.33203125" style="586" customWidth="1"/>
    <col min="12290" max="12290" width="8.88671875" style="586"/>
    <col min="12291" max="12291" width="3.88671875" style="586" customWidth="1"/>
    <col min="12292" max="12292" width="3.109375" style="586" customWidth="1"/>
    <col min="12293" max="12293" width="3.33203125" style="586" customWidth="1"/>
    <col min="12294" max="12338" width="3.6640625" style="586" customWidth="1"/>
    <col min="12339" max="12339" width="2.44140625" style="586" customWidth="1"/>
    <col min="12340" max="12341" width="2.5546875" style="586" customWidth="1"/>
    <col min="12342" max="12342" width="2.6640625" style="586" customWidth="1"/>
    <col min="12343" max="12343" width="2.44140625" style="586" customWidth="1"/>
    <col min="12344" max="12344" width="2.88671875" style="586" customWidth="1"/>
    <col min="12345" max="12345" width="3.33203125" style="586" customWidth="1"/>
    <col min="12346" max="12346" width="3.5546875" style="586" customWidth="1"/>
    <col min="12347" max="12347" width="3.6640625" style="586" customWidth="1"/>
    <col min="12348" max="12544" width="8.88671875" style="586"/>
    <col min="12545" max="12545" width="1.33203125" style="586" customWidth="1"/>
    <col min="12546" max="12546" width="8.88671875" style="586"/>
    <col min="12547" max="12547" width="3.88671875" style="586" customWidth="1"/>
    <col min="12548" max="12548" width="3.109375" style="586" customWidth="1"/>
    <col min="12549" max="12549" width="3.33203125" style="586" customWidth="1"/>
    <col min="12550" max="12594" width="3.6640625" style="586" customWidth="1"/>
    <col min="12595" max="12595" width="2.44140625" style="586" customWidth="1"/>
    <col min="12596" max="12597" width="2.5546875" style="586" customWidth="1"/>
    <col min="12598" max="12598" width="2.6640625" style="586" customWidth="1"/>
    <col min="12599" max="12599" width="2.44140625" style="586" customWidth="1"/>
    <col min="12600" max="12600" width="2.88671875" style="586" customWidth="1"/>
    <col min="12601" max="12601" width="3.33203125" style="586" customWidth="1"/>
    <col min="12602" max="12602" width="3.5546875" style="586" customWidth="1"/>
    <col min="12603" max="12603" width="3.6640625" style="586" customWidth="1"/>
    <col min="12604" max="12800" width="8.88671875" style="586"/>
    <col min="12801" max="12801" width="1.33203125" style="586" customWidth="1"/>
    <col min="12802" max="12802" width="8.88671875" style="586"/>
    <col min="12803" max="12803" width="3.88671875" style="586" customWidth="1"/>
    <col min="12804" max="12804" width="3.109375" style="586" customWidth="1"/>
    <col min="12805" max="12805" width="3.33203125" style="586" customWidth="1"/>
    <col min="12806" max="12850" width="3.6640625" style="586" customWidth="1"/>
    <col min="12851" max="12851" width="2.44140625" style="586" customWidth="1"/>
    <col min="12852" max="12853" width="2.5546875" style="586" customWidth="1"/>
    <col min="12854" max="12854" width="2.6640625" style="586" customWidth="1"/>
    <col min="12855" max="12855" width="2.44140625" style="586" customWidth="1"/>
    <col min="12856" max="12856" width="2.88671875" style="586" customWidth="1"/>
    <col min="12857" max="12857" width="3.33203125" style="586" customWidth="1"/>
    <col min="12858" max="12858" width="3.5546875" style="586" customWidth="1"/>
    <col min="12859" max="12859" width="3.6640625" style="586" customWidth="1"/>
    <col min="12860" max="13056" width="8.88671875" style="586"/>
    <col min="13057" max="13057" width="1.33203125" style="586" customWidth="1"/>
    <col min="13058" max="13058" width="8.88671875" style="586"/>
    <col min="13059" max="13059" width="3.88671875" style="586" customWidth="1"/>
    <col min="13060" max="13060" width="3.109375" style="586" customWidth="1"/>
    <col min="13061" max="13061" width="3.33203125" style="586" customWidth="1"/>
    <col min="13062" max="13106" width="3.6640625" style="586" customWidth="1"/>
    <col min="13107" max="13107" width="2.44140625" style="586" customWidth="1"/>
    <col min="13108" max="13109" width="2.5546875" style="586" customWidth="1"/>
    <col min="13110" max="13110" width="2.6640625" style="586" customWidth="1"/>
    <col min="13111" max="13111" width="2.44140625" style="586" customWidth="1"/>
    <col min="13112" max="13112" width="2.88671875" style="586" customWidth="1"/>
    <col min="13113" max="13113" width="3.33203125" style="586" customWidth="1"/>
    <col min="13114" max="13114" width="3.5546875" style="586" customWidth="1"/>
    <col min="13115" max="13115" width="3.6640625" style="586" customWidth="1"/>
    <col min="13116" max="13312" width="8.88671875" style="586"/>
    <col min="13313" max="13313" width="1.33203125" style="586" customWidth="1"/>
    <col min="13314" max="13314" width="8.88671875" style="586"/>
    <col min="13315" max="13315" width="3.88671875" style="586" customWidth="1"/>
    <col min="13316" max="13316" width="3.109375" style="586" customWidth="1"/>
    <col min="13317" max="13317" width="3.33203125" style="586" customWidth="1"/>
    <col min="13318" max="13362" width="3.6640625" style="586" customWidth="1"/>
    <col min="13363" max="13363" width="2.44140625" style="586" customWidth="1"/>
    <col min="13364" max="13365" width="2.5546875" style="586" customWidth="1"/>
    <col min="13366" max="13366" width="2.6640625" style="586" customWidth="1"/>
    <col min="13367" max="13367" width="2.44140625" style="586" customWidth="1"/>
    <col min="13368" max="13368" width="2.88671875" style="586" customWidth="1"/>
    <col min="13369" max="13369" width="3.33203125" style="586" customWidth="1"/>
    <col min="13370" max="13370" width="3.5546875" style="586" customWidth="1"/>
    <col min="13371" max="13371" width="3.6640625" style="586" customWidth="1"/>
    <col min="13372" max="13568" width="8.88671875" style="586"/>
    <col min="13569" max="13569" width="1.33203125" style="586" customWidth="1"/>
    <col min="13570" max="13570" width="8.88671875" style="586"/>
    <col min="13571" max="13571" width="3.88671875" style="586" customWidth="1"/>
    <col min="13572" max="13572" width="3.109375" style="586" customWidth="1"/>
    <col min="13573" max="13573" width="3.33203125" style="586" customWidth="1"/>
    <col min="13574" max="13618" width="3.6640625" style="586" customWidth="1"/>
    <col min="13619" max="13619" width="2.44140625" style="586" customWidth="1"/>
    <col min="13620" max="13621" width="2.5546875" style="586" customWidth="1"/>
    <col min="13622" max="13622" width="2.6640625" style="586" customWidth="1"/>
    <col min="13623" max="13623" width="2.44140625" style="586" customWidth="1"/>
    <col min="13624" max="13624" width="2.88671875" style="586" customWidth="1"/>
    <col min="13625" max="13625" width="3.33203125" style="586" customWidth="1"/>
    <col min="13626" max="13626" width="3.5546875" style="586" customWidth="1"/>
    <col min="13627" max="13627" width="3.6640625" style="586" customWidth="1"/>
    <col min="13628" max="13824" width="8.88671875" style="586"/>
    <col min="13825" max="13825" width="1.33203125" style="586" customWidth="1"/>
    <col min="13826" max="13826" width="8.88671875" style="586"/>
    <col min="13827" max="13827" width="3.88671875" style="586" customWidth="1"/>
    <col min="13828" max="13828" width="3.109375" style="586" customWidth="1"/>
    <col min="13829" max="13829" width="3.33203125" style="586" customWidth="1"/>
    <col min="13830" max="13874" width="3.6640625" style="586" customWidth="1"/>
    <col min="13875" max="13875" width="2.44140625" style="586" customWidth="1"/>
    <col min="13876" max="13877" width="2.5546875" style="586" customWidth="1"/>
    <col min="13878" max="13878" width="2.6640625" style="586" customWidth="1"/>
    <col min="13879" max="13879" width="2.44140625" style="586" customWidth="1"/>
    <col min="13880" max="13880" width="2.88671875" style="586" customWidth="1"/>
    <col min="13881" max="13881" width="3.33203125" style="586" customWidth="1"/>
    <col min="13882" max="13882" width="3.5546875" style="586" customWidth="1"/>
    <col min="13883" max="13883" width="3.6640625" style="586" customWidth="1"/>
    <col min="13884" max="14080" width="8.88671875" style="586"/>
    <col min="14081" max="14081" width="1.33203125" style="586" customWidth="1"/>
    <col min="14082" max="14082" width="8.88671875" style="586"/>
    <col min="14083" max="14083" width="3.88671875" style="586" customWidth="1"/>
    <col min="14084" max="14084" width="3.109375" style="586" customWidth="1"/>
    <col min="14085" max="14085" width="3.33203125" style="586" customWidth="1"/>
    <col min="14086" max="14130" width="3.6640625" style="586" customWidth="1"/>
    <col min="14131" max="14131" width="2.44140625" style="586" customWidth="1"/>
    <col min="14132" max="14133" width="2.5546875" style="586" customWidth="1"/>
    <col min="14134" max="14134" width="2.6640625" style="586" customWidth="1"/>
    <col min="14135" max="14135" width="2.44140625" style="586" customWidth="1"/>
    <col min="14136" max="14136" width="2.88671875" style="586" customWidth="1"/>
    <col min="14137" max="14137" width="3.33203125" style="586" customWidth="1"/>
    <col min="14138" max="14138" width="3.5546875" style="586" customWidth="1"/>
    <col min="14139" max="14139" width="3.6640625" style="586" customWidth="1"/>
    <col min="14140" max="14336" width="8.88671875" style="586"/>
    <col min="14337" max="14337" width="1.33203125" style="586" customWidth="1"/>
    <col min="14338" max="14338" width="8.88671875" style="586"/>
    <col min="14339" max="14339" width="3.88671875" style="586" customWidth="1"/>
    <col min="14340" max="14340" width="3.109375" style="586" customWidth="1"/>
    <col min="14341" max="14341" width="3.33203125" style="586" customWidth="1"/>
    <col min="14342" max="14386" width="3.6640625" style="586" customWidth="1"/>
    <col min="14387" max="14387" width="2.44140625" style="586" customWidth="1"/>
    <col min="14388" max="14389" width="2.5546875" style="586" customWidth="1"/>
    <col min="14390" max="14390" width="2.6640625" style="586" customWidth="1"/>
    <col min="14391" max="14391" width="2.44140625" style="586" customWidth="1"/>
    <col min="14392" max="14392" width="2.88671875" style="586" customWidth="1"/>
    <col min="14393" max="14393" width="3.33203125" style="586" customWidth="1"/>
    <col min="14394" max="14394" width="3.5546875" style="586" customWidth="1"/>
    <col min="14395" max="14395" width="3.6640625" style="586" customWidth="1"/>
    <col min="14396" max="14592" width="8.88671875" style="586"/>
    <col min="14593" max="14593" width="1.33203125" style="586" customWidth="1"/>
    <col min="14594" max="14594" width="8.88671875" style="586"/>
    <col min="14595" max="14595" width="3.88671875" style="586" customWidth="1"/>
    <col min="14596" max="14596" width="3.109375" style="586" customWidth="1"/>
    <col min="14597" max="14597" width="3.33203125" style="586" customWidth="1"/>
    <col min="14598" max="14642" width="3.6640625" style="586" customWidth="1"/>
    <col min="14643" max="14643" width="2.44140625" style="586" customWidth="1"/>
    <col min="14644" max="14645" width="2.5546875" style="586" customWidth="1"/>
    <col min="14646" max="14646" width="2.6640625" style="586" customWidth="1"/>
    <col min="14647" max="14647" width="2.44140625" style="586" customWidth="1"/>
    <col min="14648" max="14648" width="2.88671875" style="586" customWidth="1"/>
    <col min="14649" max="14649" width="3.33203125" style="586" customWidth="1"/>
    <col min="14650" max="14650" width="3.5546875" style="586" customWidth="1"/>
    <col min="14651" max="14651" width="3.6640625" style="586" customWidth="1"/>
    <col min="14652" max="14848" width="8.88671875" style="586"/>
    <col min="14849" max="14849" width="1.33203125" style="586" customWidth="1"/>
    <col min="14850" max="14850" width="8.88671875" style="586"/>
    <col min="14851" max="14851" width="3.88671875" style="586" customWidth="1"/>
    <col min="14852" max="14852" width="3.109375" style="586" customWidth="1"/>
    <col min="14853" max="14853" width="3.33203125" style="586" customWidth="1"/>
    <col min="14854" max="14898" width="3.6640625" style="586" customWidth="1"/>
    <col min="14899" max="14899" width="2.44140625" style="586" customWidth="1"/>
    <col min="14900" max="14901" width="2.5546875" style="586" customWidth="1"/>
    <col min="14902" max="14902" width="2.6640625" style="586" customWidth="1"/>
    <col min="14903" max="14903" width="2.44140625" style="586" customWidth="1"/>
    <col min="14904" max="14904" width="2.88671875" style="586" customWidth="1"/>
    <col min="14905" max="14905" width="3.33203125" style="586" customWidth="1"/>
    <col min="14906" max="14906" width="3.5546875" style="586" customWidth="1"/>
    <col min="14907" max="14907" width="3.6640625" style="586" customWidth="1"/>
    <col min="14908" max="15104" width="8.88671875" style="586"/>
    <col min="15105" max="15105" width="1.33203125" style="586" customWidth="1"/>
    <col min="15106" max="15106" width="8.88671875" style="586"/>
    <col min="15107" max="15107" width="3.88671875" style="586" customWidth="1"/>
    <col min="15108" max="15108" width="3.109375" style="586" customWidth="1"/>
    <col min="15109" max="15109" width="3.33203125" style="586" customWidth="1"/>
    <col min="15110" max="15154" width="3.6640625" style="586" customWidth="1"/>
    <col min="15155" max="15155" width="2.44140625" style="586" customWidth="1"/>
    <col min="15156" max="15157" width="2.5546875" style="586" customWidth="1"/>
    <col min="15158" max="15158" width="2.6640625" style="586" customWidth="1"/>
    <col min="15159" max="15159" width="2.44140625" style="586" customWidth="1"/>
    <col min="15160" max="15160" width="2.88671875" style="586" customWidth="1"/>
    <col min="15161" max="15161" width="3.33203125" style="586" customWidth="1"/>
    <col min="15162" max="15162" width="3.5546875" style="586" customWidth="1"/>
    <col min="15163" max="15163" width="3.6640625" style="586" customWidth="1"/>
    <col min="15164" max="15360" width="8.88671875" style="586"/>
    <col min="15361" max="15361" width="1.33203125" style="586" customWidth="1"/>
    <col min="15362" max="15362" width="8.88671875" style="586"/>
    <col min="15363" max="15363" width="3.88671875" style="586" customWidth="1"/>
    <col min="15364" max="15364" width="3.109375" style="586" customWidth="1"/>
    <col min="15365" max="15365" width="3.33203125" style="586" customWidth="1"/>
    <col min="15366" max="15410" width="3.6640625" style="586" customWidth="1"/>
    <col min="15411" max="15411" width="2.44140625" style="586" customWidth="1"/>
    <col min="15412" max="15413" width="2.5546875" style="586" customWidth="1"/>
    <col min="15414" max="15414" width="2.6640625" style="586" customWidth="1"/>
    <col min="15415" max="15415" width="2.44140625" style="586" customWidth="1"/>
    <col min="15416" max="15416" width="2.88671875" style="586" customWidth="1"/>
    <col min="15417" max="15417" width="3.33203125" style="586" customWidth="1"/>
    <col min="15418" max="15418" width="3.5546875" style="586" customWidth="1"/>
    <col min="15419" max="15419" width="3.6640625" style="586" customWidth="1"/>
    <col min="15420" max="15616" width="8.88671875" style="586"/>
    <col min="15617" max="15617" width="1.33203125" style="586" customWidth="1"/>
    <col min="15618" max="15618" width="8.88671875" style="586"/>
    <col min="15619" max="15619" width="3.88671875" style="586" customWidth="1"/>
    <col min="15620" max="15620" width="3.109375" style="586" customWidth="1"/>
    <col min="15621" max="15621" width="3.33203125" style="586" customWidth="1"/>
    <col min="15622" max="15666" width="3.6640625" style="586" customWidth="1"/>
    <col min="15667" max="15667" width="2.44140625" style="586" customWidth="1"/>
    <col min="15668" max="15669" width="2.5546875" style="586" customWidth="1"/>
    <col min="15670" max="15670" width="2.6640625" style="586" customWidth="1"/>
    <col min="15671" max="15671" width="2.44140625" style="586" customWidth="1"/>
    <col min="15672" max="15672" width="2.88671875" style="586" customWidth="1"/>
    <col min="15673" max="15673" width="3.33203125" style="586" customWidth="1"/>
    <col min="15674" max="15674" width="3.5546875" style="586" customWidth="1"/>
    <col min="15675" max="15675" width="3.6640625" style="586" customWidth="1"/>
    <col min="15676" max="15872" width="8.88671875" style="586"/>
    <col min="15873" max="15873" width="1.33203125" style="586" customWidth="1"/>
    <col min="15874" max="15874" width="8.88671875" style="586"/>
    <col min="15875" max="15875" width="3.88671875" style="586" customWidth="1"/>
    <col min="15876" max="15876" width="3.109375" style="586" customWidth="1"/>
    <col min="15877" max="15877" width="3.33203125" style="586" customWidth="1"/>
    <col min="15878" max="15922" width="3.6640625" style="586" customWidth="1"/>
    <col min="15923" max="15923" width="2.44140625" style="586" customWidth="1"/>
    <col min="15924" max="15925" width="2.5546875" style="586" customWidth="1"/>
    <col min="15926" max="15926" width="2.6640625" style="586" customWidth="1"/>
    <col min="15927" max="15927" width="2.44140625" style="586" customWidth="1"/>
    <col min="15928" max="15928" width="2.88671875" style="586" customWidth="1"/>
    <col min="15929" max="15929" width="3.33203125" style="586" customWidth="1"/>
    <col min="15930" max="15930" width="3.5546875" style="586" customWidth="1"/>
    <col min="15931" max="15931" width="3.6640625" style="586" customWidth="1"/>
    <col min="15932" max="16128" width="8.88671875" style="586"/>
    <col min="16129" max="16129" width="1.33203125" style="586" customWidth="1"/>
    <col min="16130" max="16130" width="8.88671875" style="586"/>
    <col min="16131" max="16131" width="3.88671875" style="586" customWidth="1"/>
    <col min="16132" max="16132" width="3.109375" style="586" customWidth="1"/>
    <col min="16133" max="16133" width="3.33203125" style="586" customWidth="1"/>
    <col min="16134" max="16178" width="3.6640625" style="586" customWidth="1"/>
    <col min="16179" max="16179" width="2.44140625" style="586" customWidth="1"/>
    <col min="16180" max="16181" width="2.5546875" style="586" customWidth="1"/>
    <col min="16182" max="16182" width="2.6640625" style="586" customWidth="1"/>
    <col min="16183" max="16183" width="2.44140625" style="586" customWidth="1"/>
    <col min="16184" max="16184" width="2.88671875" style="586" customWidth="1"/>
    <col min="16185" max="16185" width="3.33203125" style="586" customWidth="1"/>
    <col min="16186" max="16186" width="3.5546875" style="586" customWidth="1"/>
    <col min="16187" max="16187" width="3.6640625" style="586" customWidth="1"/>
    <col min="16188" max="16384" width="8.88671875" style="586"/>
  </cols>
  <sheetData>
    <row r="1" spans="1:70">
      <c r="G1" s="589" t="s">
        <v>234</v>
      </c>
    </row>
    <row r="2" spans="1:70" s="610" customFormat="1" ht="15" hidden="1" customHeight="1">
      <c r="A2" s="598"/>
      <c r="B2" s="599"/>
      <c r="C2" s="599"/>
      <c r="D2" s="599"/>
      <c r="E2" s="976" t="s">
        <v>102</v>
      </c>
      <c r="F2" s="977"/>
      <c r="G2" s="977"/>
      <c r="H2" s="977"/>
      <c r="I2" s="977"/>
      <c r="J2" s="977"/>
      <c r="K2" s="977"/>
      <c r="L2" s="978"/>
      <c r="M2" s="600"/>
      <c r="N2" s="600"/>
      <c r="O2" s="600"/>
      <c r="P2" s="600"/>
      <c r="Q2" s="600"/>
      <c r="R2" s="602" t="s">
        <v>235</v>
      </c>
      <c r="S2" s="601"/>
      <c r="T2" s="601"/>
      <c r="U2" s="603"/>
      <c r="V2" s="931"/>
      <c r="W2" s="932"/>
      <c r="X2" s="604"/>
      <c r="Y2" s="605"/>
      <c r="Z2" s="605"/>
      <c r="AA2" s="604"/>
      <c r="AB2" s="605"/>
      <c r="AC2" s="606"/>
      <c r="AD2" s="606"/>
      <c r="AE2" s="603"/>
      <c r="AF2" s="603"/>
      <c r="AG2" s="607"/>
      <c r="AH2" s="608"/>
      <c r="AI2" s="608"/>
      <c r="AJ2" s="609"/>
      <c r="AK2" s="979" t="s">
        <v>236</v>
      </c>
      <c r="AL2" s="977"/>
      <c r="AM2" s="977"/>
      <c r="AN2" s="977"/>
      <c r="AO2" s="977"/>
      <c r="AP2" s="977"/>
      <c r="AQ2" s="977"/>
      <c r="AR2" s="977"/>
      <c r="AS2" s="977"/>
      <c r="AT2" s="977"/>
      <c r="AU2" s="977"/>
      <c r="AV2" s="977"/>
      <c r="AW2" s="977"/>
      <c r="AX2" s="977"/>
      <c r="AY2" s="977"/>
      <c r="AZ2" s="977"/>
      <c r="BA2" s="977"/>
      <c r="BB2" s="977"/>
      <c r="BC2" s="977"/>
      <c r="BD2" s="978"/>
      <c r="BE2" s="976" t="s">
        <v>79</v>
      </c>
      <c r="BF2" s="977"/>
      <c r="BG2" s="977"/>
      <c r="BH2" s="978"/>
    </row>
    <row r="3" spans="1:70" s="614" customFormat="1" ht="14.4" customHeight="1" thickBot="1">
      <c r="A3" s="611" t="s">
        <v>237</v>
      </c>
      <c r="B3" s="612"/>
      <c r="C3" s="612"/>
      <c r="D3" s="612"/>
      <c r="E3" s="613">
        <f>(COUNTA(E6:E39))/2</f>
        <v>10</v>
      </c>
      <c r="F3" s="613">
        <f t="shared" ref="F3:BH3" si="0">(COUNTA(F6:F39))/2</f>
        <v>11</v>
      </c>
      <c r="G3" s="613">
        <f t="shared" si="0"/>
        <v>10</v>
      </c>
      <c r="H3" s="613">
        <f t="shared" si="0"/>
        <v>0</v>
      </c>
      <c r="I3" s="613">
        <f t="shared" si="0"/>
        <v>0</v>
      </c>
      <c r="J3" s="613">
        <f t="shared" si="0"/>
        <v>10</v>
      </c>
      <c r="K3" s="613">
        <f t="shared" si="0"/>
        <v>10</v>
      </c>
      <c r="L3" s="613">
        <f t="shared" si="0"/>
        <v>8</v>
      </c>
      <c r="M3" s="613">
        <f t="shared" si="0"/>
        <v>0</v>
      </c>
      <c r="N3" s="613">
        <f t="shared" si="0"/>
        <v>8</v>
      </c>
      <c r="O3" s="613">
        <f t="shared" si="0"/>
        <v>8</v>
      </c>
      <c r="P3" s="613">
        <f t="shared" si="0"/>
        <v>10</v>
      </c>
      <c r="Q3" s="613">
        <f t="shared" si="0"/>
        <v>1</v>
      </c>
      <c r="R3" s="613">
        <f t="shared" si="0"/>
        <v>7</v>
      </c>
      <c r="S3" s="613">
        <f>(COUNTA(S6:S39))/2</f>
        <v>7</v>
      </c>
      <c r="T3" s="613">
        <f t="shared" si="0"/>
        <v>6</v>
      </c>
      <c r="U3" s="613">
        <f t="shared" si="0"/>
        <v>8</v>
      </c>
      <c r="V3" s="613">
        <f t="shared" si="0"/>
        <v>8</v>
      </c>
      <c r="W3" s="613">
        <f t="shared" si="0"/>
        <v>9</v>
      </c>
      <c r="X3" s="613">
        <f t="shared" si="0"/>
        <v>6</v>
      </c>
      <c r="Y3" s="613">
        <f t="shared" si="0"/>
        <v>6</v>
      </c>
      <c r="Z3" s="613">
        <f t="shared" si="0"/>
        <v>1</v>
      </c>
      <c r="AA3" s="613">
        <f t="shared" si="0"/>
        <v>6</v>
      </c>
      <c r="AB3" s="613">
        <f t="shared" si="0"/>
        <v>1</v>
      </c>
      <c r="AC3" s="613">
        <f t="shared" si="0"/>
        <v>8</v>
      </c>
      <c r="AD3" s="613">
        <f t="shared" si="0"/>
        <v>7</v>
      </c>
      <c r="AE3" s="613">
        <f t="shared" si="0"/>
        <v>7</v>
      </c>
      <c r="AF3" s="613">
        <f t="shared" si="0"/>
        <v>7</v>
      </c>
      <c r="AG3" s="613">
        <f t="shared" si="0"/>
        <v>7</v>
      </c>
      <c r="AH3" s="613">
        <f t="shared" si="0"/>
        <v>10</v>
      </c>
      <c r="AI3" s="613">
        <f t="shared" si="0"/>
        <v>7</v>
      </c>
      <c r="AJ3" s="613">
        <f t="shared" si="0"/>
        <v>7</v>
      </c>
      <c r="AK3" s="613">
        <f t="shared" si="0"/>
        <v>9</v>
      </c>
      <c r="AL3" s="613">
        <f t="shared" si="0"/>
        <v>10</v>
      </c>
      <c r="AM3" s="613">
        <f t="shared" si="0"/>
        <v>9</v>
      </c>
      <c r="AN3" s="613">
        <f t="shared" si="0"/>
        <v>0</v>
      </c>
      <c r="AO3" s="613">
        <f t="shared" si="0"/>
        <v>9</v>
      </c>
      <c r="AP3" s="613">
        <f t="shared" si="0"/>
        <v>9</v>
      </c>
      <c r="AQ3" s="613">
        <f t="shared" si="0"/>
        <v>9</v>
      </c>
      <c r="AR3" s="613">
        <f t="shared" si="0"/>
        <v>9</v>
      </c>
      <c r="AS3" s="613">
        <f t="shared" si="0"/>
        <v>9</v>
      </c>
      <c r="AT3" s="613">
        <f t="shared" si="0"/>
        <v>9</v>
      </c>
      <c r="AU3" s="613">
        <f t="shared" si="0"/>
        <v>9</v>
      </c>
      <c r="AV3" s="613">
        <f t="shared" si="0"/>
        <v>11</v>
      </c>
      <c r="AW3" s="613">
        <f t="shared" si="0"/>
        <v>8</v>
      </c>
      <c r="AX3" s="613">
        <f t="shared" si="0"/>
        <v>6</v>
      </c>
      <c r="AY3" s="613">
        <f t="shared" si="0"/>
        <v>7</v>
      </c>
      <c r="AZ3" s="613">
        <f t="shared" si="0"/>
        <v>9</v>
      </c>
      <c r="BA3" s="613">
        <f t="shared" si="0"/>
        <v>8</v>
      </c>
      <c r="BB3" s="613">
        <f t="shared" si="0"/>
        <v>8</v>
      </c>
      <c r="BC3" s="613">
        <f t="shared" si="0"/>
        <v>8</v>
      </c>
      <c r="BD3" s="613">
        <f t="shared" si="0"/>
        <v>8</v>
      </c>
      <c r="BE3" s="613">
        <f t="shared" si="0"/>
        <v>11</v>
      </c>
      <c r="BF3" s="613">
        <f t="shared" si="0"/>
        <v>11</v>
      </c>
      <c r="BG3" s="613">
        <f t="shared" si="0"/>
        <v>11</v>
      </c>
      <c r="BH3" s="613">
        <f t="shared" si="0"/>
        <v>12</v>
      </c>
    </row>
    <row r="4" spans="1:70" s="643" customFormat="1" ht="142.94999999999999" customHeight="1" thickTop="1" thickBot="1">
      <c r="A4" s="615"/>
      <c r="B4" s="616"/>
      <c r="C4" s="617" t="s">
        <v>238</v>
      </c>
      <c r="D4" s="617" t="s">
        <v>239</v>
      </c>
      <c r="E4" s="618" t="s">
        <v>240</v>
      </c>
      <c r="F4" s="618" t="s">
        <v>241</v>
      </c>
      <c r="G4" s="618" t="s">
        <v>242</v>
      </c>
      <c r="H4" s="619" t="s">
        <v>243</v>
      </c>
      <c r="I4" s="619"/>
      <c r="J4" s="618" t="s">
        <v>244</v>
      </c>
      <c r="K4" s="618" t="s">
        <v>245</v>
      </c>
      <c r="L4" s="620" t="s">
        <v>246</v>
      </c>
      <c r="M4" s="618" t="s">
        <v>247</v>
      </c>
      <c r="N4" s="618" t="s">
        <v>248</v>
      </c>
      <c r="O4" s="618" t="s">
        <v>180</v>
      </c>
      <c r="P4" s="618" t="s">
        <v>249</v>
      </c>
      <c r="Q4" s="621"/>
      <c r="R4" s="618" t="s">
        <v>250</v>
      </c>
      <c r="S4" s="618" t="s">
        <v>69</v>
      </c>
      <c r="T4" s="618" t="s">
        <v>251</v>
      </c>
      <c r="U4" s="622" t="s">
        <v>252</v>
      </c>
      <c r="V4" s="619" t="s">
        <v>253</v>
      </c>
      <c r="W4" s="623" t="s">
        <v>254</v>
      </c>
      <c r="X4" s="624" t="s">
        <v>255</v>
      </c>
      <c r="Y4" s="624" t="s">
        <v>256</v>
      </c>
      <c r="Z4" s="624"/>
      <c r="AA4" s="624" t="s">
        <v>257</v>
      </c>
      <c r="AB4" s="625" t="s">
        <v>258</v>
      </c>
      <c r="AC4" s="618" t="s">
        <v>185</v>
      </c>
      <c r="AD4" s="618" t="s">
        <v>259</v>
      </c>
      <c r="AE4" s="623" t="s">
        <v>260</v>
      </c>
      <c r="AF4" s="623" t="s">
        <v>261</v>
      </c>
      <c r="AG4" s="623" t="s">
        <v>262</v>
      </c>
      <c r="AH4" s="623" t="s">
        <v>263</v>
      </c>
      <c r="AI4" s="626" t="s">
        <v>264</v>
      </c>
      <c r="AJ4" s="627" t="s">
        <v>265</v>
      </c>
      <c r="AK4" s="628" t="s">
        <v>266</v>
      </c>
      <c r="AL4" s="629" t="s">
        <v>267</v>
      </c>
      <c r="AM4" s="630" t="s">
        <v>268</v>
      </c>
      <c r="AN4" s="631" t="s">
        <v>269</v>
      </c>
      <c r="AO4" s="631" t="s">
        <v>270</v>
      </c>
      <c r="AP4" s="631" t="s">
        <v>271</v>
      </c>
      <c r="AQ4" s="632" t="s">
        <v>272</v>
      </c>
      <c r="AR4" s="633" t="s">
        <v>273</v>
      </c>
      <c r="AS4" s="914" t="s">
        <v>274</v>
      </c>
      <c r="AT4" s="915" t="s">
        <v>275</v>
      </c>
      <c r="AU4" s="618" t="s">
        <v>276</v>
      </c>
      <c r="AV4" s="634" t="s">
        <v>277</v>
      </c>
      <c r="AW4" s="622" t="s">
        <v>278</v>
      </c>
      <c r="AX4" s="618" t="s">
        <v>279</v>
      </c>
      <c r="AY4" s="618" t="s">
        <v>280</v>
      </c>
      <c r="AZ4" s="635" t="s">
        <v>281</v>
      </c>
      <c r="BA4" s="636" t="s">
        <v>282</v>
      </c>
      <c r="BB4" s="637" t="s">
        <v>283</v>
      </c>
      <c r="BC4" s="637" t="s">
        <v>284</v>
      </c>
      <c r="BD4" s="638" t="s">
        <v>285</v>
      </c>
      <c r="BE4" s="639" t="s">
        <v>286</v>
      </c>
      <c r="BF4" s="640" t="s">
        <v>287</v>
      </c>
      <c r="BG4" s="640" t="s">
        <v>288</v>
      </c>
      <c r="BH4" s="641" t="s">
        <v>289</v>
      </c>
      <c r="BI4" s="642"/>
      <c r="BJ4" s="642"/>
      <c r="BK4" s="642"/>
      <c r="BL4" s="642"/>
      <c r="BM4" s="642"/>
      <c r="BN4" s="642"/>
      <c r="BO4" s="642"/>
      <c r="BP4" s="642"/>
      <c r="BQ4" s="642"/>
      <c r="BR4" s="642"/>
    </row>
    <row r="5" spans="1:70" ht="3.6" customHeight="1" thickTop="1" thickBot="1">
      <c r="A5" s="644" t="s">
        <v>290</v>
      </c>
      <c r="B5" s="645"/>
      <c r="C5" s="645"/>
      <c r="D5" s="645"/>
      <c r="E5" s="646"/>
      <c r="F5" s="646"/>
      <c r="G5" s="646"/>
      <c r="H5" s="646"/>
      <c r="I5" s="647"/>
      <c r="J5" s="647"/>
      <c r="K5" s="647"/>
      <c r="L5" s="648"/>
      <c r="M5" s="646"/>
      <c r="N5" s="646"/>
      <c r="O5" s="646"/>
      <c r="P5" s="646"/>
      <c r="Q5" s="646"/>
      <c r="R5" s="647"/>
      <c r="S5" s="647"/>
      <c r="T5" s="647"/>
      <c r="U5" s="649"/>
      <c r="V5" s="650"/>
      <c r="W5" s="651"/>
      <c r="X5" s="652"/>
      <c r="Y5" s="652"/>
      <c r="Z5" s="652"/>
      <c r="AA5" s="652"/>
      <c r="AB5" s="653"/>
      <c r="AC5" s="654"/>
      <c r="AD5" s="653"/>
      <c r="AE5" s="649"/>
      <c r="AF5" s="649"/>
      <c r="AG5" s="655"/>
      <c r="AH5" s="655"/>
      <c r="AI5" s="656"/>
      <c r="AJ5" s="657"/>
      <c r="AK5" s="658"/>
      <c r="AL5" s="659"/>
      <c r="AM5" s="660"/>
      <c r="AN5" s="659"/>
      <c r="AO5" s="659"/>
      <c r="AP5" s="659"/>
      <c r="AQ5" s="661"/>
      <c r="AR5" s="662"/>
      <c r="AS5" s="916"/>
      <c r="AT5" s="917"/>
      <c r="AU5" s="663"/>
      <c r="AV5" s="659"/>
      <c r="AW5" s="661"/>
      <c r="AX5" s="663"/>
      <c r="AY5" s="662"/>
      <c r="AZ5" s="664"/>
      <c r="BA5" s="665"/>
      <c r="BB5" s="649"/>
      <c r="BC5" s="649"/>
      <c r="BD5" s="666"/>
      <c r="BE5" s="667"/>
      <c r="BF5" s="668"/>
      <c r="BG5" s="668"/>
      <c r="BH5" s="669"/>
    </row>
    <row r="6" spans="1:70" s="610" customFormat="1" ht="11.4" customHeight="1">
      <c r="A6" s="670">
        <v>45920</v>
      </c>
      <c r="B6" s="671">
        <f t="shared" ref="B6:B39" si="1">COUNTA(E6:BH6)</f>
        <v>22</v>
      </c>
      <c r="C6" s="671">
        <v>3</v>
      </c>
      <c r="D6" s="671">
        <f t="shared" ref="D6:D17" si="2">B6-C6</f>
        <v>19</v>
      </c>
      <c r="E6" s="672"/>
      <c r="F6" s="673" t="s">
        <v>291</v>
      </c>
      <c r="G6" s="673" t="s">
        <v>291</v>
      </c>
      <c r="H6" s="672"/>
      <c r="I6" s="672"/>
      <c r="J6" s="672"/>
      <c r="K6" s="673" t="s">
        <v>291</v>
      </c>
      <c r="L6" s="674"/>
      <c r="M6" s="675"/>
      <c r="N6" s="672"/>
      <c r="O6" s="673" t="s">
        <v>291</v>
      </c>
      <c r="P6" s="672"/>
      <c r="Q6" s="676"/>
      <c r="R6" s="672"/>
      <c r="S6" s="673" t="s">
        <v>291</v>
      </c>
      <c r="T6" s="673" t="s">
        <v>291</v>
      </c>
      <c r="U6" s="673"/>
      <c r="V6" s="672"/>
      <c r="W6" s="673" t="s">
        <v>291</v>
      </c>
      <c r="X6" s="677" t="s">
        <v>291</v>
      </c>
      <c r="Y6" s="677"/>
      <c r="Z6" s="677"/>
      <c r="AA6" s="677"/>
      <c r="AB6" s="672"/>
      <c r="AC6" s="672"/>
      <c r="AD6" s="672"/>
      <c r="AE6" s="672"/>
      <c r="AF6" s="672"/>
      <c r="AG6" s="672"/>
      <c r="AH6" s="672" t="s">
        <v>291</v>
      </c>
      <c r="AI6" s="672"/>
      <c r="AJ6" s="672"/>
      <c r="AK6" s="675" t="s">
        <v>291</v>
      </c>
      <c r="AL6" s="673" t="s">
        <v>291</v>
      </c>
      <c r="AM6" s="673" t="s">
        <v>291</v>
      </c>
      <c r="AN6" s="672"/>
      <c r="AO6" s="672" t="s">
        <v>291</v>
      </c>
      <c r="AP6" s="672" t="s">
        <v>291</v>
      </c>
      <c r="AQ6" s="672" t="s">
        <v>291</v>
      </c>
      <c r="AR6" s="672" t="s">
        <v>291</v>
      </c>
      <c r="AS6" s="705" t="s">
        <v>291</v>
      </c>
      <c r="AT6" s="678"/>
      <c r="AU6" s="672"/>
      <c r="AV6" s="673"/>
      <c r="AW6" s="672"/>
      <c r="AX6" s="672"/>
      <c r="AY6" s="672"/>
      <c r="AZ6" s="672"/>
      <c r="BA6" s="678"/>
      <c r="BB6" s="672"/>
      <c r="BC6" s="672"/>
      <c r="BD6" s="674" t="s">
        <v>291</v>
      </c>
      <c r="BE6" s="675" t="s">
        <v>291</v>
      </c>
      <c r="BF6" s="672" t="s">
        <v>291</v>
      </c>
      <c r="BG6" s="672" t="s">
        <v>291</v>
      </c>
      <c r="BH6" s="674" t="s">
        <v>291</v>
      </c>
    </row>
    <row r="7" spans="1:70" s="610" customFormat="1" ht="10.5" customHeight="1" thickBot="1">
      <c r="A7" s="679">
        <v>45921</v>
      </c>
      <c r="B7" s="680">
        <f t="shared" si="1"/>
        <v>22</v>
      </c>
      <c r="C7" s="680">
        <v>3</v>
      </c>
      <c r="D7" s="680">
        <f t="shared" si="2"/>
        <v>19</v>
      </c>
      <c r="E7" s="681"/>
      <c r="F7" s="682" t="s">
        <v>291</v>
      </c>
      <c r="G7" s="682" t="s">
        <v>291</v>
      </c>
      <c r="H7" s="681"/>
      <c r="I7" s="681"/>
      <c r="J7" s="681"/>
      <c r="K7" s="682" t="s">
        <v>291</v>
      </c>
      <c r="L7" s="683"/>
      <c r="M7" s="684"/>
      <c r="N7" s="681"/>
      <c r="O7" s="682" t="s">
        <v>291</v>
      </c>
      <c r="P7" s="681"/>
      <c r="Q7" s="685"/>
      <c r="R7" s="681"/>
      <c r="S7" s="682" t="s">
        <v>291</v>
      </c>
      <c r="T7" s="682" t="s">
        <v>291</v>
      </c>
      <c r="U7" s="682"/>
      <c r="V7" s="681"/>
      <c r="W7" s="682" t="s">
        <v>291</v>
      </c>
      <c r="X7" s="686" t="s">
        <v>291</v>
      </c>
      <c r="Y7" s="686"/>
      <c r="Z7" s="686"/>
      <c r="AA7" s="686"/>
      <c r="AB7" s="681"/>
      <c r="AC7" s="681"/>
      <c r="AD7" s="681"/>
      <c r="AE7" s="681"/>
      <c r="AF7" s="681"/>
      <c r="AG7" s="681"/>
      <c r="AH7" s="681" t="s">
        <v>291</v>
      </c>
      <c r="AI7" s="681"/>
      <c r="AJ7" s="681"/>
      <c r="AK7" s="687" t="s">
        <v>291</v>
      </c>
      <c r="AL7" s="682" t="s">
        <v>291</v>
      </c>
      <c r="AM7" s="682" t="s">
        <v>291</v>
      </c>
      <c r="AN7" s="681"/>
      <c r="AO7" s="681" t="s">
        <v>291</v>
      </c>
      <c r="AP7" s="681" t="s">
        <v>291</v>
      </c>
      <c r="AQ7" s="681" t="s">
        <v>291</v>
      </c>
      <c r="AR7" s="681" t="s">
        <v>291</v>
      </c>
      <c r="AS7" s="708" t="s">
        <v>291</v>
      </c>
      <c r="AT7" s="709"/>
      <c r="AU7" s="681"/>
      <c r="AV7" s="682"/>
      <c r="AW7" s="681"/>
      <c r="AX7" s="681"/>
      <c r="AY7" s="681"/>
      <c r="AZ7" s="681"/>
      <c r="BA7" s="688"/>
      <c r="BB7" s="681"/>
      <c r="BC7" s="681"/>
      <c r="BD7" s="683" t="s">
        <v>291</v>
      </c>
      <c r="BE7" s="684" t="s">
        <v>291</v>
      </c>
      <c r="BF7" s="689" t="s">
        <v>291</v>
      </c>
      <c r="BG7" s="689" t="s">
        <v>291</v>
      </c>
      <c r="BH7" s="690" t="s">
        <v>291</v>
      </c>
    </row>
    <row r="8" spans="1:70" s="610" customFormat="1" ht="10.5" customHeight="1">
      <c r="A8" s="670">
        <v>45927</v>
      </c>
      <c r="B8" s="671">
        <f t="shared" si="1"/>
        <v>17</v>
      </c>
      <c r="C8" s="671">
        <v>4</v>
      </c>
      <c r="D8" s="671">
        <f t="shared" si="2"/>
        <v>13</v>
      </c>
      <c r="E8" s="673" t="s">
        <v>291</v>
      </c>
      <c r="F8" s="672"/>
      <c r="G8" s="673"/>
      <c r="H8" s="673"/>
      <c r="I8" s="673"/>
      <c r="J8" s="673" t="s">
        <v>291</v>
      </c>
      <c r="K8" s="673"/>
      <c r="L8" s="674" t="s">
        <v>291</v>
      </c>
      <c r="M8" s="675"/>
      <c r="N8" s="673" t="s">
        <v>291</v>
      </c>
      <c r="O8" s="672"/>
      <c r="P8" s="673" t="s">
        <v>291</v>
      </c>
      <c r="Q8" s="676"/>
      <c r="R8" s="673" t="s">
        <v>291</v>
      </c>
      <c r="S8" s="672"/>
      <c r="T8" s="672"/>
      <c r="U8" s="673" t="s">
        <v>291</v>
      </c>
      <c r="V8" s="672" t="s">
        <v>291</v>
      </c>
      <c r="W8" s="673"/>
      <c r="X8" s="677"/>
      <c r="Y8" s="677" t="s">
        <v>291</v>
      </c>
      <c r="Z8" s="677"/>
      <c r="AA8" s="677"/>
      <c r="AB8" s="672"/>
      <c r="AC8" s="673" t="s">
        <v>291</v>
      </c>
      <c r="AD8" s="672"/>
      <c r="AE8" s="672"/>
      <c r="AF8" s="672"/>
      <c r="AG8" s="672" t="s">
        <v>291</v>
      </c>
      <c r="AH8" s="672"/>
      <c r="AI8" s="691"/>
      <c r="AJ8" s="674"/>
      <c r="AK8" s="675"/>
      <c r="AL8" s="673"/>
      <c r="AM8" s="672"/>
      <c r="AN8" s="673"/>
      <c r="AO8" s="673"/>
      <c r="AP8" s="673"/>
      <c r="AQ8" s="672"/>
      <c r="AR8" s="672"/>
      <c r="AS8" s="705"/>
      <c r="AT8" s="678" t="s">
        <v>291</v>
      </c>
      <c r="AU8" s="672" t="s">
        <v>291</v>
      </c>
      <c r="AV8" s="673" t="s">
        <v>291</v>
      </c>
      <c r="AW8" s="672"/>
      <c r="AX8" s="672"/>
      <c r="AY8" s="672"/>
      <c r="AZ8" s="672"/>
      <c r="BA8" s="678" t="s">
        <v>291</v>
      </c>
      <c r="BB8" s="672" t="s">
        <v>291</v>
      </c>
      <c r="BC8" s="672" t="s">
        <v>291</v>
      </c>
      <c r="BD8" s="674"/>
      <c r="BE8" s="675"/>
      <c r="BF8" s="672"/>
      <c r="BG8" s="672"/>
      <c r="BH8" s="674"/>
    </row>
    <row r="9" spans="1:70" s="610" customFormat="1" ht="10.5" customHeight="1" thickBot="1">
      <c r="A9" s="679">
        <v>45928</v>
      </c>
      <c r="B9" s="680">
        <f t="shared" si="1"/>
        <v>17</v>
      </c>
      <c r="C9" s="680">
        <v>4</v>
      </c>
      <c r="D9" s="680">
        <f t="shared" si="2"/>
        <v>13</v>
      </c>
      <c r="E9" s="682" t="s">
        <v>291</v>
      </c>
      <c r="F9" s="681"/>
      <c r="G9" s="682"/>
      <c r="H9" s="682"/>
      <c r="I9" s="682"/>
      <c r="J9" s="682" t="s">
        <v>291</v>
      </c>
      <c r="K9" s="682"/>
      <c r="L9" s="683" t="s">
        <v>291</v>
      </c>
      <c r="M9" s="684"/>
      <c r="N9" s="682" t="s">
        <v>291</v>
      </c>
      <c r="O9" s="681"/>
      <c r="P9" s="682" t="s">
        <v>291</v>
      </c>
      <c r="Q9" s="692"/>
      <c r="R9" s="682" t="s">
        <v>291</v>
      </c>
      <c r="S9" s="681"/>
      <c r="T9" s="681"/>
      <c r="U9" s="682" t="s">
        <v>291</v>
      </c>
      <c r="V9" s="681" t="s">
        <v>291</v>
      </c>
      <c r="W9" s="682"/>
      <c r="X9" s="686"/>
      <c r="Y9" s="686" t="s">
        <v>291</v>
      </c>
      <c r="Z9" s="686"/>
      <c r="AA9" s="686"/>
      <c r="AB9" s="681"/>
      <c r="AC9" s="682" t="s">
        <v>291</v>
      </c>
      <c r="AD9" s="681"/>
      <c r="AE9" s="681"/>
      <c r="AF9" s="681"/>
      <c r="AG9" s="681" t="s">
        <v>291</v>
      </c>
      <c r="AH9" s="681"/>
      <c r="AI9" s="681"/>
      <c r="AJ9" s="681"/>
      <c r="AK9" s="687"/>
      <c r="AL9" s="682"/>
      <c r="AM9" s="681"/>
      <c r="AN9" s="682"/>
      <c r="AO9" s="682"/>
      <c r="AP9" s="682"/>
      <c r="AQ9" s="681"/>
      <c r="AR9" s="681"/>
      <c r="AS9" s="708"/>
      <c r="AT9" s="709" t="s">
        <v>291</v>
      </c>
      <c r="AU9" s="681" t="s">
        <v>291</v>
      </c>
      <c r="AV9" s="682" t="s">
        <v>291</v>
      </c>
      <c r="AW9" s="681"/>
      <c r="AX9" s="681"/>
      <c r="AY9" s="681"/>
      <c r="AZ9" s="681"/>
      <c r="BA9" s="688" t="s">
        <v>291</v>
      </c>
      <c r="BB9" s="681" t="s">
        <v>291</v>
      </c>
      <c r="BC9" s="681" t="s">
        <v>291</v>
      </c>
      <c r="BD9" s="683"/>
      <c r="BE9" s="684"/>
      <c r="BF9" s="689"/>
      <c r="BG9" s="689"/>
      <c r="BH9" s="690"/>
    </row>
    <row r="10" spans="1:70" s="610" customFormat="1" ht="10.5" customHeight="1">
      <c r="A10" s="670">
        <v>45934</v>
      </c>
      <c r="B10" s="671">
        <f t="shared" si="1"/>
        <v>22</v>
      </c>
      <c r="C10" s="671">
        <v>1</v>
      </c>
      <c r="D10" s="671">
        <f t="shared" si="2"/>
        <v>21</v>
      </c>
      <c r="E10" s="672"/>
      <c r="F10" s="673" t="s">
        <v>291</v>
      </c>
      <c r="G10" s="672"/>
      <c r="H10" s="672"/>
      <c r="I10" s="672"/>
      <c r="J10" s="672"/>
      <c r="K10" s="673" t="s">
        <v>291</v>
      </c>
      <c r="L10" s="674"/>
      <c r="M10" s="675"/>
      <c r="N10" s="673" t="s">
        <v>291</v>
      </c>
      <c r="O10" s="672"/>
      <c r="P10" s="673" t="s">
        <v>291</v>
      </c>
      <c r="Q10" s="676"/>
      <c r="R10" s="672"/>
      <c r="S10" s="672" t="s">
        <v>291</v>
      </c>
      <c r="T10" s="693"/>
      <c r="U10" s="673"/>
      <c r="V10" s="672"/>
      <c r="W10" s="673" t="s">
        <v>291</v>
      </c>
      <c r="X10" s="677"/>
      <c r="Y10" s="677"/>
      <c r="Z10" s="677"/>
      <c r="AA10" s="677" t="s">
        <v>291</v>
      </c>
      <c r="AB10" s="672"/>
      <c r="AC10" s="673" t="s">
        <v>291</v>
      </c>
      <c r="AD10" s="672" t="s">
        <v>291</v>
      </c>
      <c r="AE10" s="672" t="s">
        <v>291</v>
      </c>
      <c r="AF10" s="672" t="s">
        <v>291</v>
      </c>
      <c r="AG10" s="672"/>
      <c r="AH10" s="672" t="s">
        <v>291</v>
      </c>
      <c r="AI10" s="691"/>
      <c r="AJ10" s="674" t="s">
        <v>291</v>
      </c>
      <c r="AK10" s="675"/>
      <c r="AL10" s="673" t="s">
        <v>291</v>
      </c>
      <c r="AM10" s="672"/>
      <c r="AN10" s="673"/>
      <c r="AO10" s="673"/>
      <c r="AP10" s="673"/>
      <c r="AQ10" s="672"/>
      <c r="AR10" s="672"/>
      <c r="AS10" s="705"/>
      <c r="AT10" s="678"/>
      <c r="AU10" s="673" t="s">
        <v>291</v>
      </c>
      <c r="AV10" s="673" t="s">
        <v>291</v>
      </c>
      <c r="AW10" s="673" t="s">
        <v>291</v>
      </c>
      <c r="AX10" s="672"/>
      <c r="AY10" s="672"/>
      <c r="AZ10" s="672" t="s">
        <v>291</v>
      </c>
      <c r="BA10" s="678"/>
      <c r="BB10" s="672"/>
      <c r="BC10" s="672"/>
      <c r="BD10" s="674"/>
      <c r="BE10" s="675" t="s">
        <v>291</v>
      </c>
      <c r="BF10" s="672" t="s">
        <v>291</v>
      </c>
      <c r="BG10" s="672" t="s">
        <v>291</v>
      </c>
      <c r="BH10" s="674" t="s">
        <v>291</v>
      </c>
    </row>
    <row r="11" spans="1:70" s="610" customFormat="1" ht="10.5" customHeight="1" thickBot="1">
      <c r="A11" s="679">
        <v>45935</v>
      </c>
      <c r="B11" s="680">
        <f t="shared" si="1"/>
        <v>22</v>
      </c>
      <c r="C11" s="680">
        <v>1</v>
      </c>
      <c r="D11" s="680">
        <f t="shared" si="2"/>
        <v>21</v>
      </c>
      <c r="E11" s="681"/>
      <c r="F11" s="682" t="s">
        <v>291</v>
      </c>
      <c r="G11" s="681"/>
      <c r="H11" s="681"/>
      <c r="I11" s="681"/>
      <c r="J11" s="681"/>
      <c r="K11" s="682" t="s">
        <v>291</v>
      </c>
      <c r="L11" s="683"/>
      <c r="M11" s="684"/>
      <c r="N11" s="682" t="s">
        <v>291</v>
      </c>
      <c r="O11" s="681"/>
      <c r="P11" s="682" t="s">
        <v>291</v>
      </c>
      <c r="Q11" s="692"/>
      <c r="R11" s="681"/>
      <c r="S11" s="681" t="s">
        <v>291</v>
      </c>
      <c r="T11" s="681"/>
      <c r="U11" s="682"/>
      <c r="V11" s="681"/>
      <c r="W11" s="682" t="s">
        <v>291</v>
      </c>
      <c r="X11" s="686"/>
      <c r="Y11" s="686"/>
      <c r="Z11" s="686"/>
      <c r="AA11" s="686" t="s">
        <v>291</v>
      </c>
      <c r="AB11" s="681"/>
      <c r="AC11" s="682" t="s">
        <v>291</v>
      </c>
      <c r="AD11" s="681" t="s">
        <v>291</v>
      </c>
      <c r="AE11" s="681" t="s">
        <v>291</v>
      </c>
      <c r="AF11" s="681" t="s">
        <v>291</v>
      </c>
      <c r="AG11" s="681"/>
      <c r="AH11" s="681" t="s">
        <v>291</v>
      </c>
      <c r="AI11" s="681"/>
      <c r="AJ11" s="681" t="s">
        <v>291</v>
      </c>
      <c r="AK11" s="687"/>
      <c r="AL11" s="682" t="s">
        <v>291</v>
      </c>
      <c r="AM11" s="681"/>
      <c r="AN11" s="694"/>
      <c r="AO11" s="694"/>
      <c r="AP11" s="694"/>
      <c r="AQ11" s="681"/>
      <c r="AR11" s="681"/>
      <c r="AS11" s="708"/>
      <c r="AT11" s="688"/>
      <c r="AU11" s="682" t="s">
        <v>291</v>
      </c>
      <c r="AV11" s="682" t="s">
        <v>291</v>
      </c>
      <c r="AW11" s="682" t="s">
        <v>291</v>
      </c>
      <c r="AX11" s="681"/>
      <c r="AY11" s="681"/>
      <c r="AZ11" s="681" t="s">
        <v>291</v>
      </c>
      <c r="BA11" s="688"/>
      <c r="BB11" s="681"/>
      <c r="BC11" s="681"/>
      <c r="BD11" s="683"/>
      <c r="BE11" s="684" t="s">
        <v>291</v>
      </c>
      <c r="BF11" s="689" t="s">
        <v>291</v>
      </c>
      <c r="BG11" s="689" t="s">
        <v>291</v>
      </c>
      <c r="BH11" s="690" t="s">
        <v>291</v>
      </c>
    </row>
    <row r="12" spans="1:70" s="610" customFormat="1" ht="10.5" customHeight="1">
      <c r="A12" s="696">
        <v>45941</v>
      </c>
      <c r="B12" s="671">
        <f t="shared" si="1"/>
        <v>19</v>
      </c>
      <c r="C12" s="671">
        <v>3</v>
      </c>
      <c r="D12" s="671">
        <f t="shared" si="2"/>
        <v>16</v>
      </c>
      <c r="E12" s="673" t="s">
        <v>291</v>
      </c>
      <c r="F12" s="672"/>
      <c r="G12" s="673" t="s">
        <v>291</v>
      </c>
      <c r="H12" s="673"/>
      <c r="I12" s="673"/>
      <c r="J12" s="673" t="s">
        <v>291</v>
      </c>
      <c r="K12" s="673"/>
      <c r="L12" s="674" t="s">
        <v>291</v>
      </c>
      <c r="M12" s="675"/>
      <c r="N12" s="672"/>
      <c r="O12" s="673" t="s">
        <v>291</v>
      </c>
      <c r="P12" s="672"/>
      <c r="Q12" s="676"/>
      <c r="R12" s="672"/>
      <c r="S12" s="672"/>
      <c r="T12" s="673" t="s">
        <v>291</v>
      </c>
      <c r="U12" s="673" t="s">
        <v>291</v>
      </c>
      <c r="V12" s="672" t="s">
        <v>291</v>
      </c>
      <c r="W12" s="673"/>
      <c r="X12" s="677" t="s">
        <v>291</v>
      </c>
      <c r="Y12" s="677"/>
      <c r="Z12" s="677"/>
      <c r="AA12" s="677"/>
      <c r="AB12" s="672"/>
      <c r="AC12" s="672"/>
      <c r="AD12" s="672"/>
      <c r="AE12" s="672"/>
      <c r="AF12" s="672"/>
      <c r="AG12" s="933" t="s">
        <v>291</v>
      </c>
      <c r="AH12" s="691"/>
      <c r="AI12" s="672" t="s">
        <v>291</v>
      </c>
      <c r="AJ12" s="674"/>
      <c r="AK12" s="675" t="s">
        <v>291</v>
      </c>
      <c r="AL12" s="673"/>
      <c r="AM12" s="672" t="s">
        <v>291</v>
      </c>
      <c r="AN12" s="672"/>
      <c r="AO12" s="672" t="s">
        <v>291</v>
      </c>
      <c r="AP12" s="672" t="s">
        <v>291</v>
      </c>
      <c r="AQ12" s="672" t="s">
        <v>291</v>
      </c>
      <c r="AR12" s="672" t="s">
        <v>291</v>
      </c>
      <c r="AS12" s="705" t="s">
        <v>291</v>
      </c>
      <c r="AT12" s="678"/>
      <c r="AU12" s="672"/>
      <c r="AV12" s="673"/>
      <c r="AW12" s="672"/>
      <c r="AX12" s="672"/>
      <c r="AY12" s="672"/>
      <c r="AZ12" s="672"/>
      <c r="BA12" s="678"/>
      <c r="BB12" s="672"/>
      <c r="BC12" s="672"/>
      <c r="BD12" s="674" t="s">
        <v>291</v>
      </c>
      <c r="BE12" s="675"/>
      <c r="BF12" s="672"/>
      <c r="BG12" s="672"/>
      <c r="BH12" s="674"/>
    </row>
    <row r="13" spans="1:70" s="610" customFormat="1" ht="10.5" customHeight="1" thickBot="1">
      <c r="A13" s="697">
        <v>45942</v>
      </c>
      <c r="B13" s="680">
        <f t="shared" si="1"/>
        <v>19</v>
      </c>
      <c r="C13" s="680">
        <v>3</v>
      </c>
      <c r="D13" s="680">
        <f t="shared" si="2"/>
        <v>16</v>
      </c>
      <c r="E13" s="682" t="s">
        <v>291</v>
      </c>
      <c r="F13" s="681"/>
      <c r="G13" s="682" t="s">
        <v>291</v>
      </c>
      <c r="H13" s="682"/>
      <c r="I13" s="682"/>
      <c r="J13" s="682" t="s">
        <v>291</v>
      </c>
      <c r="K13" s="682"/>
      <c r="L13" s="683" t="s">
        <v>291</v>
      </c>
      <c r="M13" s="684"/>
      <c r="N13" s="681"/>
      <c r="O13" s="682" t="s">
        <v>291</v>
      </c>
      <c r="P13" s="681"/>
      <c r="Q13" s="692"/>
      <c r="R13" s="681"/>
      <c r="S13" s="681"/>
      <c r="T13" s="682" t="s">
        <v>291</v>
      </c>
      <c r="U13" s="682" t="s">
        <v>291</v>
      </c>
      <c r="V13" s="681" t="s">
        <v>291</v>
      </c>
      <c r="W13" s="682"/>
      <c r="X13" s="686" t="s">
        <v>291</v>
      </c>
      <c r="Y13" s="686"/>
      <c r="Z13" s="686"/>
      <c r="AA13" s="686"/>
      <c r="AB13" s="681"/>
      <c r="AC13" s="681"/>
      <c r="AD13" s="681"/>
      <c r="AE13" s="681"/>
      <c r="AF13" s="681"/>
      <c r="AG13" s="934" t="s">
        <v>291</v>
      </c>
      <c r="AH13" s="695"/>
      <c r="AI13" s="681" t="s">
        <v>291</v>
      </c>
      <c r="AJ13" s="681"/>
      <c r="AK13" s="687" t="s">
        <v>291</v>
      </c>
      <c r="AL13" s="694"/>
      <c r="AM13" s="681" t="s">
        <v>291</v>
      </c>
      <c r="AN13" s="681"/>
      <c r="AO13" s="681" t="s">
        <v>291</v>
      </c>
      <c r="AP13" s="681" t="s">
        <v>291</v>
      </c>
      <c r="AQ13" s="681" t="s">
        <v>291</v>
      </c>
      <c r="AR13" s="681" t="s">
        <v>291</v>
      </c>
      <c r="AS13" s="708" t="s">
        <v>291</v>
      </c>
      <c r="AT13" s="688"/>
      <c r="AU13" s="681"/>
      <c r="AV13" s="682"/>
      <c r="AW13" s="681"/>
      <c r="AX13" s="681"/>
      <c r="AY13" s="681"/>
      <c r="AZ13" s="681"/>
      <c r="BA13" s="688"/>
      <c r="BB13" s="681"/>
      <c r="BC13" s="681"/>
      <c r="BD13" s="683" t="s">
        <v>291</v>
      </c>
      <c r="BE13" s="684"/>
      <c r="BF13" s="689"/>
      <c r="BG13" s="689"/>
      <c r="BH13" s="690"/>
    </row>
    <row r="14" spans="1:70" s="610" customFormat="1" ht="10.5" customHeight="1">
      <c r="A14" s="670">
        <v>45948</v>
      </c>
      <c r="B14" s="671">
        <f t="shared" si="1"/>
        <v>19</v>
      </c>
      <c r="C14" s="671">
        <v>2</v>
      </c>
      <c r="D14" s="671">
        <f t="shared" si="2"/>
        <v>17</v>
      </c>
      <c r="E14" s="672"/>
      <c r="F14" s="673" t="s">
        <v>291</v>
      </c>
      <c r="G14" s="672"/>
      <c r="H14" s="672"/>
      <c r="I14" s="672"/>
      <c r="J14" s="672"/>
      <c r="K14" s="673" t="s">
        <v>291</v>
      </c>
      <c r="L14" s="674"/>
      <c r="M14" s="675"/>
      <c r="N14" s="672"/>
      <c r="O14" s="672"/>
      <c r="P14" s="673" t="s">
        <v>291</v>
      </c>
      <c r="Q14" s="676"/>
      <c r="R14" s="672" t="s">
        <v>291</v>
      </c>
      <c r="S14" s="672"/>
      <c r="T14" s="672"/>
      <c r="U14" s="673"/>
      <c r="V14" s="672"/>
      <c r="W14" s="673" t="s">
        <v>291</v>
      </c>
      <c r="X14" s="677"/>
      <c r="Y14" s="677" t="s">
        <v>291</v>
      </c>
      <c r="Z14" s="677"/>
      <c r="AA14" s="677"/>
      <c r="AB14" s="672"/>
      <c r="AC14" s="673" t="s">
        <v>291</v>
      </c>
      <c r="AD14" s="672"/>
      <c r="AE14" s="672"/>
      <c r="AF14" s="672"/>
      <c r="AG14" s="672"/>
      <c r="AH14" s="672" t="s">
        <v>291</v>
      </c>
      <c r="AI14" s="691"/>
      <c r="AJ14" s="674" t="s">
        <v>291</v>
      </c>
      <c r="AK14" s="675"/>
      <c r="AL14" s="673" t="s">
        <v>291</v>
      </c>
      <c r="AM14" s="672"/>
      <c r="AN14" s="673"/>
      <c r="AO14" s="673"/>
      <c r="AP14" s="673"/>
      <c r="AQ14" s="672"/>
      <c r="AR14" s="672"/>
      <c r="AS14" s="705"/>
      <c r="AT14" s="678"/>
      <c r="AU14" s="672" t="s">
        <v>291</v>
      </c>
      <c r="AV14" s="673" t="s">
        <v>291</v>
      </c>
      <c r="AW14" s="673" t="s">
        <v>291</v>
      </c>
      <c r="AX14" s="672"/>
      <c r="AY14" s="672" t="s">
        <v>291</v>
      </c>
      <c r="AZ14" s="672" t="s">
        <v>291</v>
      </c>
      <c r="BA14" s="678"/>
      <c r="BB14" s="672"/>
      <c r="BC14" s="672"/>
      <c r="BD14" s="674"/>
      <c r="BE14" s="675" t="s">
        <v>291</v>
      </c>
      <c r="BF14" s="672" t="s">
        <v>291</v>
      </c>
      <c r="BG14" s="672" t="s">
        <v>291</v>
      </c>
      <c r="BH14" s="674" t="s">
        <v>291</v>
      </c>
      <c r="BI14" s="698"/>
    </row>
    <row r="15" spans="1:70" s="610" customFormat="1" ht="10.5" customHeight="1" thickBot="1">
      <c r="A15" s="679">
        <v>45949</v>
      </c>
      <c r="B15" s="680">
        <f t="shared" si="1"/>
        <v>19</v>
      </c>
      <c r="C15" s="680">
        <v>2</v>
      </c>
      <c r="D15" s="680">
        <f t="shared" si="2"/>
        <v>17</v>
      </c>
      <c r="E15" s="681"/>
      <c r="F15" s="682" t="s">
        <v>291</v>
      </c>
      <c r="G15" s="681"/>
      <c r="H15" s="681"/>
      <c r="I15" s="681"/>
      <c r="J15" s="681"/>
      <c r="K15" s="682" t="s">
        <v>291</v>
      </c>
      <c r="L15" s="683"/>
      <c r="M15" s="684"/>
      <c r="N15" s="681"/>
      <c r="O15" s="681"/>
      <c r="P15" s="682" t="s">
        <v>291</v>
      </c>
      <c r="Q15" s="692"/>
      <c r="R15" s="681" t="s">
        <v>291</v>
      </c>
      <c r="S15" s="681"/>
      <c r="T15" s="681"/>
      <c r="U15" s="682"/>
      <c r="V15" s="681"/>
      <c r="W15" s="682" t="s">
        <v>291</v>
      </c>
      <c r="X15" s="686"/>
      <c r="Y15" s="686" t="s">
        <v>291</v>
      </c>
      <c r="Z15" s="686"/>
      <c r="AA15" s="686"/>
      <c r="AB15" s="681"/>
      <c r="AC15" s="682" t="s">
        <v>291</v>
      </c>
      <c r="AD15" s="689"/>
      <c r="AE15" s="681"/>
      <c r="AF15" s="681"/>
      <c r="AG15" s="681"/>
      <c r="AH15" s="681" t="s">
        <v>291</v>
      </c>
      <c r="AI15" s="681"/>
      <c r="AJ15" s="681" t="s">
        <v>291</v>
      </c>
      <c r="AK15" s="687"/>
      <c r="AL15" s="682" t="s">
        <v>291</v>
      </c>
      <c r="AM15" s="681"/>
      <c r="AN15" s="682"/>
      <c r="AO15" s="682"/>
      <c r="AP15" s="682"/>
      <c r="AQ15" s="681"/>
      <c r="AR15" s="681"/>
      <c r="AS15" s="708"/>
      <c r="AT15" s="688"/>
      <c r="AU15" s="681" t="s">
        <v>291</v>
      </c>
      <c r="AV15" s="682" t="s">
        <v>291</v>
      </c>
      <c r="AW15" s="682" t="s">
        <v>291</v>
      </c>
      <c r="AX15" s="681"/>
      <c r="AY15" s="681" t="s">
        <v>291</v>
      </c>
      <c r="AZ15" s="681" t="s">
        <v>291</v>
      </c>
      <c r="BA15" s="688"/>
      <c r="BB15" s="681"/>
      <c r="BC15" s="681"/>
      <c r="BD15" s="683"/>
      <c r="BE15" s="684" t="s">
        <v>291</v>
      </c>
      <c r="BF15" s="689" t="s">
        <v>291</v>
      </c>
      <c r="BG15" s="689" t="s">
        <v>291</v>
      </c>
      <c r="BH15" s="690" t="s">
        <v>291</v>
      </c>
      <c r="BI15" s="698"/>
    </row>
    <row r="16" spans="1:70" s="610" customFormat="1" ht="10.5" customHeight="1">
      <c r="A16" s="670">
        <v>45955</v>
      </c>
      <c r="B16" s="671">
        <f t="shared" si="1"/>
        <v>19</v>
      </c>
      <c r="C16" s="671">
        <v>2</v>
      </c>
      <c r="D16" s="671">
        <f t="shared" si="2"/>
        <v>17</v>
      </c>
      <c r="E16" s="673" t="s">
        <v>291</v>
      </c>
      <c r="F16" s="672"/>
      <c r="G16" s="673" t="s">
        <v>291</v>
      </c>
      <c r="H16" s="673"/>
      <c r="I16" s="673"/>
      <c r="J16" s="673" t="s">
        <v>291</v>
      </c>
      <c r="K16" s="673"/>
      <c r="L16" s="674" t="s">
        <v>291</v>
      </c>
      <c r="M16" s="675"/>
      <c r="N16" s="673" t="s">
        <v>291</v>
      </c>
      <c r="O16" s="672"/>
      <c r="P16" s="673" t="s">
        <v>291</v>
      </c>
      <c r="Q16" s="676"/>
      <c r="R16" s="672"/>
      <c r="S16" s="672" t="s">
        <v>291</v>
      </c>
      <c r="T16" s="672"/>
      <c r="U16" s="673" t="s">
        <v>291</v>
      </c>
      <c r="V16" s="672" t="s">
        <v>291</v>
      </c>
      <c r="W16" s="673"/>
      <c r="X16" s="677"/>
      <c r="Y16" s="677"/>
      <c r="Z16" s="677"/>
      <c r="AA16" s="677" t="s">
        <v>291</v>
      </c>
      <c r="AB16" s="672"/>
      <c r="AC16" s="672"/>
      <c r="AD16" s="672" t="s">
        <v>291</v>
      </c>
      <c r="AE16" s="672" t="s">
        <v>291</v>
      </c>
      <c r="AF16" s="672" t="s">
        <v>291</v>
      </c>
      <c r="AG16" s="672" t="s">
        <v>291</v>
      </c>
      <c r="AH16" s="672" t="s">
        <v>291</v>
      </c>
      <c r="AI16" s="672" t="s">
        <v>291</v>
      </c>
      <c r="AJ16" s="674"/>
      <c r="AK16" s="675"/>
      <c r="AL16" s="673"/>
      <c r="AM16" s="672"/>
      <c r="AN16" s="673"/>
      <c r="AO16" s="673"/>
      <c r="AP16" s="673"/>
      <c r="AQ16" s="672"/>
      <c r="AR16" s="672"/>
      <c r="AS16" s="705"/>
      <c r="AT16" s="678"/>
      <c r="AU16" s="672"/>
      <c r="AV16" s="673"/>
      <c r="AW16" s="672"/>
      <c r="AX16" s="672"/>
      <c r="AY16" s="672"/>
      <c r="AZ16" s="691"/>
      <c r="BA16" s="678" t="s">
        <v>291</v>
      </c>
      <c r="BB16" s="672" t="s">
        <v>291</v>
      </c>
      <c r="BC16" s="672" t="s">
        <v>291</v>
      </c>
      <c r="BD16" s="674"/>
      <c r="BE16" s="675"/>
      <c r="BF16" s="672"/>
      <c r="BG16" s="672"/>
      <c r="BH16" s="674"/>
    </row>
    <row r="17" spans="1:61" s="610" customFormat="1" ht="10.5" customHeight="1" thickBot="1">
      <c r="A17" s="679">
        <v>45956</v>
      </c>
      <c r="B17" s="680">
        <f t="shared" si="1"/>
        <v>19</v>
      </c>
      <c r="C17" s="680">
        <v>2</v>
      </c>
      <c r="D17" s="680">
        <f t="shared" si="2"/>
        <v>17</v>
      </c>
      <c r="E17" s="682" t="s">
        <v>291</v>
      </c>
      <c r="F17" s="681"/>
      <c r="G17" s="682" t="s">
        <v>291</v>
      </c>
      <c r="H17" s="682"/>
      <c r="I17" s="682"/>
      <c r="J17" s="682" t="s">
        <v>291</v>
      </c>
      <c r="K17" s="682"/>
      <c r="L17" s="683" t="s">
        <v>291</v>
      </c>
      <c r="M17" s="684"/>
      <c r="N17" s="682" t="s">
        <v>291</v>
      </c>
      <c r="O17" s="681"/>
      <c r="P17" s="682" t="s">
        <v>291</v>
      </c>
      <c r="Q17" s="692"/>
      <c r="R17" s="681"/>
      <c r="S17" s="681" t="s">
        <v>291</v>
      </c>
      <c r="T17" s="681"/>
      <c r="U17" s="682" t="s">
        <v>291</v>
      </c>
      <c r="V17" s="681" t="s">
        <v>291</v>
      </c>
      <c r="W17" s="682"/>
      <c r="X17" s="686"/>
      <c r="Y17" s="686"/>
      <c r="Z17" s="686"/>
      <c r="AA17" s="686" t="s">
        <v>291</v>
      </c>
      <c r="AB17" s="681"/>
      <c r="AC17" s="681"/>
      <c r="AD17" s="681" t="s">
        <v>291</v>
      </c>
      <c r="AE17" s="681" t="s">
        <v>291</v>
      </c>
      <c r="AF17" s="681" t="s">
        <v>291</v>
      </c>
      <c r="AG17" s="681" t="s">
        <v>291</v>
      </c>
      <c r="AH17" s="681" t="s">
        <v>291</v>
      </c>
      <c r="AI17" s="681" t="s">
        <v>291</v>
      </c>
      <c r="AJ17" s="681"/>
      <c r="AK17" s="687"/>
      <c r="AL17" s="682"/>
      <c r="AM17" s="681"/>
      <c r="AN17" s="682"/>
      <c r="AO17" s="682"/>
      <c r="AP17" s="682"/>
      <c r="AQ17" s="681"/>
      <c r="AR17" s="681"/>
      <c r="AS17" s="708"/>
      <c r="AT17" s="688"/>
      <c r="AU17" s="681"/>
      <c r="AV17" s="682"/>
      <c r="AW17" s="681"/>
      <c r="AX17" s="681"/>
      <c r="AY17" s="681"/>
      <c r="AZ17" s="695"/>
      <c r="BA17" s="688" t="s">
        <v>291</v>
      </c>
      <c r="BB17" s="681" t="s">
        <v>291</v>
      </c>
      <c r="BC17" s="681" t="s">
        <v>291</v>
      </c>
      <c r="BD17" s="683"/>
      <c r="BE17" s="684"/>
      <c r="BF17" s="689"/>
      <c r="BG17" s="689"/>
      <c r="BH17" s="690"/>
    </row>
    <row r="18" spans="1:61" s="699" customFormat="1" ht="10.5" customHeight="1">
      <c r="A18" s="670">
        <v>45969</v>
      </c>
      <c r="B18" s="671">
        <f t="shared" si="1"/>
        <v>21</v>
      </c>
      <c r="C18" s="671">
        <v>3</v>
      </c>
      <c r="D18" s="671">
        <f>B18-C18</f>
        <v>18</v>
      </c>
      <c r="E18" s="672"/>
      <c r="F18" s="673" t="s">
        <v>291</v>
      </c>
      <c r="G18" s="672"/>
      <c r="H18" s="672"/>
      <c r="I18" s="672"/>
      <c r="J18" s="672"/>
      <c r="K18" s="673" t="s">
        <v>291</v>
      </c>
      <c r="L18" s="674"/>
      <c r="M18" s="675"/>
      <c r="N18" s="672"/>
      <c r="O18" s="673" t="s">
        <v>291</v>
      </c>
      <c r="P18" s="672"/>
      <c r="Q18" s="676"/>
      <c r="R18" s="672"/>
      <c r="S18" s="672"/>
      <c r="T18" s="673" t="s">
        <v>291</v>
      </c>
      <c r="U18" s="673"/>
      <c r="V18" s="672"/>
      <c r="W18" s="673" t="s">
        <v>291</v>
      </c>
      <c r="X18" s="677" t="s">
        <v>291</v>
      </c>
      <c r="Y18" s="677"/>
      <c r="Z18" s="677"/>
      <c r="AA18" s="677"/>
      <c r="AB18" s="672"/>
      <c r="AC18" s="672"/>
      <c r="AD18" s="672"/>
      <c r="AE18" s="672"/>
      <c r="AF18" s="672"/>
      <c r="AG18" s="672"/>
      <c r="AH18" s="672"/>
      <c r="AI18" s="691"/>
      <c r="AJ18" s="674" t="s">
        <v>291</v>
      </c>
      <c r="AK18" s="675" t="s">
        <v>291</v>
      </c>
      <c r="AL18" s="673" t="s">
        <v>291</v>
      </c>
      <c r="AM18" s="672" t="s">
        <v>291</v>
      </c>
      <c r="AN18" s="672"/>
      <c r="AO18" s="672" t="s">
        <v>291</v>
      </c>
      <c r="AP18" s="672" t="s">
        <v>291</v>
      </c>
      <c r="AQ18" s="672" t="s">
        <v>291</v>
      </c>
      <c r="AR18" s="672" t="s">
        <v>291</v>
      </c>
      <c r="AS18" s="705" t="s">
        <v>291</v>
      </c>
      <c r="AT18" s="678" t="s">
        <v>291</v>
      </c>
      <c r="AU18" s="672"/>
      <c r="AV18" s="673" t="s">
        <v>291</v>
      </c>
      <c r="AW18" s="672"/>
      <c r="AX18" s="672"/>
      <c r="AY18" s="672"/>
      <c r="AZ18" s="691"/>
      <c r="BA18" s="678"/>
      <c r="BB18" s="672"/>
      <c r="BC18" s="672"/>
      <c r="BD18" s="674"/>
      <c r="BE18" s="675" t="s">
        <v>291</v>
      </c>
      <c r="BF18" s="672" t="s">
        <v>291</v>
      </c>
      <c r="BG18" s="672" t="s">
        <v>291</v>
      </c>
      <c r="BH18" s="674" t="s">
        <v>291</v>
      </c>
      <c r="BI18" s="698"/>
    </row>
    <row r="19" spans="1:61" s="699" customFormat="1" ht="10.5" customHeight="1" thickBot="1">
      <c r="A19" s="679">
        <v>45970</v>
      </c>
      <c r="B19" s="680">
        <f t="shared" si="1"/>
        <v>21</v>
      </c>
      <c r="C19" s="680">
        <v>3</v>
      </c>
      <c r="D19" s="680">
        <f>B19-C19</f>
        <v>18</v>
      </c>
      <c r="E19" s="681"/>
      <c r="F19" s="682" t="s">
        <v>291</v>
      </c>
      <c r="G19" s="681"/>
      <c r="H19" s="681"/>
      <c r="I19" s="681"/>
      <c r="J19" s="681"/>
      <c r="K19" s="682" t="s">
        <v>291</v>
      </c>
      <c r="L19" s="683"/>
      <c r="M19" s="684"/>
      <c r="N19" s="681"/>
      <c r="O19" s="682" t="s">
        <v>291</v>
      </c>
      <c r="P19" s="681"/>
      <c r="Q19" s="692"/>
      <c r="R19" s="681"/>
      <c r="S19" s="681"/>
      <c r="T19" s="682" t="s">
        <v>291</v>
      </c>
      <c r="U19" s="682"/>
      <c r="V19" s="681"/>
      <c r="W19" s="682" t="s">
        <v>291</v>
      </c>
      <c r="X19" s="686" t="s">
        <v>291</v>
      </c>
      <c r="Y19" s="686"/>
      <c r="Z19" s="686"/>
      <c r="AA19" s="686"/>
      <c r="AB19" s="681"/>
      <c r="AC19" s="689"/>
      <c r="AD19" s="689"/>
      <c r="AE19" s="681"/>
      <c r="AF19" s="681"/>
      <c r="AG19" s="681"/>
      <c r="AH19" s="681"/>
      <c r="AI19" s="681"/>
      <c r="AJ19" s="681" t="s">
        <v>291</v>
      </c>
      <c r="AK19" s="687" t="s">
        <v>291</v>
      </c>
      <c r="AL19" s="682" t="s">
        <v>291</v>
      </c>
      <c r="AM19" s="681" t="s">
        <v>291</v>
      </c>
      <c r="AN19" s="681"/>
      <c r="AO19" s="681" t="s">
        <v>291</v>
      </c>
      <c r="AP19" s="681" t="s">
        <v>291</v>
      </c>
      <c r="AQ19" s="681" t="s">
        <v>291</v>
      </c>
      <c r="AR19" s="681" t="s">
        <v>291</v>
      </c>
      <c r="AS19" s="708" t="s">
        <v>291</v>
      </c>
      <c r="AT19" s="688" t="s">
        <v>291</v>
      </c>
      <c r="AU19" s="681"/>
      <c r="AV19" s="682" t="s">
        <v>291</v>
      </c>
      <c r="AW19" s="681"/>
      <c r="AX19" s="681"/>
      <c r="AY19" s="681"/>
      <c r="AZ19" s="695"/>
      <c r="BA19" s="688"/>
      <c r="BB19" s="681"/>
      <c r="BC19" s="681"/>
      <c r="BD19" s="683"/>
      <c r="BE19" s="684" t="s">
        <v>291</v>
      </c>
      <c r="BF19" s="689" t="s">
        <v>291</v>
      </c>
      <c r="BG19" s="689" t="s">
        <v>291</v>
      </c>
      <c r="BH19" s="690" t="s">
        <v>291</v>
      </c>
      <c r="BI19" s="698"/>
    </row>
    <row r="20" spans="1:61" s="700" customFormat="1" ht="10.5" customHeight="1">
      <c r="A20" s="696">
        <v>45976</v>
      </c>
      <c r="B20" s="671">
        <f t="shared" si="1"/>
        <v>21</v>
      </c>
      <c r="C20" s="671">
        <v>3</v>
      </c>
      <c r="D20" s="671">
        <f t="shared" ref="D20:D39" si="3">B20-C20</f>
        <v>18</v>
      </c>
      <c r="E20" s="673" t="s">
        <v>291</v>
      </c>
      <c r="F20" s="672"/>
      <c r="G20" s="673" t="s">
        <v>291</v>
      </c>
      <c r="H20" s="673"/>
      <c r="I20" s="673"/>
      <c r="J20" s="673" t="s">
        <v>291</v>
      </c>
      <c r="K20" s="673"/>
      <c r="L20" s="674" t="s">
        <v>291</v>
      </c>
      <c r="M20" s="675"/>
      <c r="N20" s="673" t="s">
        <v>291</v>
      </c>
      <c r="O20" s="672"/>
      <c r="P20" s="673" t="s">
        <v>291</v>
      </c>
      <c r="Q20" s="672"/>
      <c r="R20" s="672" t="s">
        <v>291</v>
      </c>
      <c r="S20" s="672"/>
      <c r="T20" s="672"/>
      <c r="U20" s="673" t="s">
        <v>291</v>
      </c>
      <c r="V20" s="672" t="s">
        <v>291</v>
      </c>
      <c r="W20" s="673"/>
      <c r="X20" s="677"/>
      <c r="Y20" s="677" t="s">
        <v>291</v>
      </c>
      <c r="Z20" s="677"/>
      <c r="AA20" s="677"/>
      <c r="AB20" s="672"/>
      <c r="AC20" s="673" t="s">
        <v>291</v>
      </c>
      <c r="AD20" s="672"/>
      <c r="AE20" s="672"/>
      <c r="AF20" s="672"/>
      <c r="AG20" s="933" t="s">
        <v>291</v>
      </c>
      <c r="AH20" s="672" t="s">
        <v>291</v>
      </c>
      <c r="AI20" s="673" t="s">
        <v>291</v>
      </c>
      <c r="AJ20" s="674"/>
      <c r="AK20" s="675"/>
      <c r="AL20" s="673"/>
      <c r="AM20" s="672"/>
      <c r="AN20" s="673"/>
      <c r="AO20" s="673"/>
      <c r="AP20" s="673"/>
      <c r="AQ20" s="672"/>
      <c r="AR20" s="672"/>
      <c r="AS20" s="705"/>
      <c r="AT20" s="678" t="s">
        <v>291</v>
      </c>
      <c r="AU20" s="672" t="s">
        <v>291</v>
      </c>
      <c r="AV20" s="673" t="s">
        <v>291</v>
      </c>
      <c r="AW20" s="672" t="s">
        <v>291</v>
      </c>
      <c r="AX20" s="672" t="s">
        <v>291</v>
      </c>
      <c r="AY20" s="672" t="s">
        <v>291</v>
      </c>
      <c r="AZ20" s="672" t="s">
        <v>291</v>
      </c>
      <c r="BA20" s="678"/>
      <c r="BB20" s="672"/>
      <c r="BC20" s="672"/>
      <c r="BD20" s="674"/>
      <c r="BE20" s="675"/>
      <c r="BF20" s="672"/>
      <c r="BG20" s="672"/>
      <c r="BH20" s="674"/>
    </row>
    <row r="21" spans="1:61" s="700" customFormat="1" ht="10.5" customHeight="1" thickBot="1">
      <c r="A21" s="679">
        <v>45977</v>
      </c>
      <c r="B21" s="680">
        <f t="shared" si="1"/>
        <v>21</v>
      </c>
      <c r="C21" s="680">
        <v>3</v>
      </c>
      <c r="D21" s="680">
        <f t="shared" si="3"/>
        <v>18</v>
      </c>
      <c r="E21" s="682" t="s">
        <v>291</v>
      </c>
      <c r="F21" s="681"/>
      <c r="G21" s="682" t="s">
        <v>291</v>
      </c>
      <c r="H21" s="682"/>
      <c r="I21" s="682"/>
      <c r="J21" s="682" t="s">
        <v>291</v>
      </c>
      <c r="K21" s="682"/>
      <c r="L21" s="683" t="s">
        <v>291</v>
      </c>
      <c r="M21" s="687"/>
      <c r="N21" s="682" t="s">
        <v>291</v>
      </c>
      <c r="O21" s="681"/>
      <c r="P21" s="682" t="s">
        <v>291</v>
      </c>
      <c r="Q21" s="692"/>
      <c r="R21" s="681" t="s">
        <v>291</v>
      </c>
      <c r="S21" s="681"/>
      <c r="T21" s="681"/>
      <c r="U21" s="682" t="s">
        <v>291</v>
      </c>
      <c r="V21" s="681" t="s">
        <v>291</v>
      </c>
      <c r="W21" s="682"/>
      <c r="X21" s="686"/>
      <c r="Y21" s="686" t="s">
        <v>291</v>
      </c>
      <c r="Z21" s="686"/>
      <c r="AA21" s="686"/>
      <c r="AB21" s="681"/>
      <c r="AC21" s="682" t="s">
        <v>291</v>
      </c>
      <c r="AD21" s="681"/>
      <c r="AE21" s="681"/>
      <c r="AF21" s="681"/>
      <c r="AG21" s="934" t="s">
        <v>291</v>
      </c>
      <c r="AH21" s="681" t="s">
        <v>291</v>
      </c>
      <c r="AI21" s="682" t="s">
        <v>291</v>
      </c>
      <c r="AJ21" s="683"/>
      <c r="AK21" s="687"/>
      <c r="AL21" s="682"/>
      <c r="AM21" s="681"/>
      <c r="AN21" s="682"/>
      <c r="AO21" s="682"/>
      <c r="AP21" s="682"/>
      <c r="AQ21" s="681"/>
      <c r="AR21" s="681"/>
      <c r="AS21" s="708"/>
      <c r="AT21" s="688" t="s">
        <v>291</v>
      </c>
      <c r="AU21" s="681" t="s">
        <v>291</v>
      </c>
      <c r="AV21" s="682" t="s">
        <v>291</v>
      </c>
      <c r="AW21" s="681" t="s">
        <v>291</v>
      </c>
      <c r="AX21" s="681" t="s">
        <v>291</v>
      </c>
      <c r="AY21" s="681" t="s">
        <v>291</v>
      </c>
      <c r="AZ21" s="681" t="s">
        <v>291</v>
      </c>
      <c r="BA21" s="688"/>
      <c r="BB21" s="681"/>
      <c r="BC21" s="681"/>
      <c r="BD21" s="683"/>
      <c r="BE21" s="684"/>
      <c r="BF21" s="689"/>
      <c r="BG21" s="689"/>
      <c r="BH21" s="690"/>
    </row>
    <row r="22" spans="1:61" s="610" customFormat="1" ht="10.5" customHeight="1">
      <c r="A22" s="670">
        <v>45983</v>
      </c>
      <c r="B22" s="671">
        <f t="shared" si="1"/>
        <v>23</v>
      </c>
      <c r="C22" s="671">
        <v>3</v>
      </c>
      <c r="D22" s="671">
        <f t="shared" si="3"/>
        <v>20</v>
      </c>
      <c r="E22" s="672"/>
      <c r="F22" s="673" t="s">
        <v>291</v>
      </c>
      <c r="G22" s="672"/>
      <c r="H22" s="672"/>
      <c r="I22" s="672"/>
      <c r="J22" s="672"/>
      <c r="K22" s="673" t="s">
        <v>291</v>
      </c>
      <c r="L22" s="674"/>
      <c r="M22" s="675"/>
      <c r="N22" s="673"/>
      <c r="O22" s="672"/>
      <c r="P22" s="673" t="s">
        <v>291</v>
      </c>
      <c r="Q22" s="676"/>
      <c r="R22" s="672"/>
      <c r="S22" s="672" t="s">
        <v>291</v>
      </c>
      <c r="T22" s="672"/>
      <c r="U22" s="673"/>
      <c r="V22" s="672"/>
      <c r="W22" s="673" t="s">
        <v>291</v>
      </c>
      <c r="X22" s="677"/>
      <c r="Y22" s="677"/>
      <c r="Z22" s="677"/>
      <c r="AA22" s="677" t="s">
        <v>291</v>
      </c>
      <c r="AB22" s="672"/>
      <c r="AC22" s="672"/>
      <c r="AD22" s="672" t="s">
        <v>291</v>
      </c>
      <c r="AE22" s="672" t="s">
        <v>291</v>
      </c>
      <c r="AF22" s="672" t="s">
        <v>291</v>
      </c>
      <c r="AG22" s="672"/>
      <c r="AH22" s="672" t="s">
        <v>291</v>
      </c>
      <c r="AI22" s="673"/>
      <c r="AJ22" s="674" t="s">
        <v>291</v>
      </c>
      <c r="AK22" s="675" t="s">
        <v>291</v>
      </c>
      <c r="AL22" s="673" t="s">
        <v>291</v>
      </c>
      <c r="AM22" s="672"/>
      <c r="AN22" s="672"/>
      <c r="AO22" s="672" t="s">
        <v>291</v>
      </c>
      <c r="AP22" s="672" t="s">
        <v>291</v>
      </c>
      <c r="AQ22" s="672" t="s">
        <v>291</v>
      </c>
      <c r="AR22" s="672" t="s">
        <v>291</v>
      </c>
      <c r="AS22" s="705" t="s">
        <v>291</v>
      </c>
      <c r="AT22" s="678"/>
      <c r="AU22" s="672"/>
      <c r="AV22" s="673"/>
      <c r="AW22" s="672"/>
      <c r="AX22" s="672"/>
      <c r="AY22" s="672"/>
      <c r="AZ22" s="672"/>
      <c r="BA22" s="678"/>
      <c r="BB22" s="672"/>
      <c r="BC22" s="672"/>
      <c r="BD22" s="674" t="s">
        <v>291</v>
      </c>
      <c r="BE22" s="675" t="s">
        <v>291</v>
      </c>
      <c r="BF22" s="672" t="s">
        <v>291</v>
      </c>
      <c r="BG22" s="672" t="s">
        <v>291</v>
      </c>
      <c r="BH22" s="674" t="s">
        <v>291</v>
      </c>
    </row>
    <row r="23" spans="1:61" s="610" customFormat="1" ht="10.5" customHeight="1" thickBot="1">
      <c r="A23" s="679">
        <v>45984</v>
      </c>
      <c r="B23" s="680">
        <f t="shared" si="1"/>
        <v>23</v>
      </c>
      <c r="C23" s="680">
        <v>3</v>
      </c>
      <c r="D23" s="680">
        <f t="shared" si="3"/>
        <v>20</v>
      </c>
      <c r="E23" s="681"/>
      <c r="F23" s="682" t="s">
        <v>291</v>
      </c>
      <c r="G23" s="681"/>
      <c r="H23" s="681"/>
      <c r="I23" s="681"/>
      <c r="J23" s="681"/>
      <c r="K23" s="682" t="s">
        <v>291</v>
      </c>
      <c r="L23" s="683"/>
      <c r="M23" s="684"/>
      <c r="N23" s="682"/>
      <c r="O23" s="681"/>
      <c r="P23" s="682" t="s">
        <v>291</v>
      </c>
      <c r="Q23" s="692"/>
      <c r="R23" s="681"/>
      <c r="S23" s="681" t="s">
        <v>291</v>
      </c>
      <c r="T23" s="681"/>
      <c r="U23" s="682"/>
      <c r="V23" s="681"/>
      <c r="W23" s="682" t="s">
        <v>291</v>
      </c>
      <c r="X23" s="686"/>
      <c r="Y23" s="686"/>
      <c r="Z23" s="686"/>
      <c r="AA23" s="686" t="s">
        <v>291</v>
      </c>
      <c r="AB23" s="681"/>
      <c r="AC23" s="689"/>
      <c r="AD23" s="681" t="s">
        <v>291</v>
      </c>
      <c r="AE23" s="681" t="s">
        <v>291</v>
      </c>
      <c r="AF23" s="681" t="s">
        <v>291</v>
      </c>
      <c r="AG23" s="681"/>
      <c r="AH23" s="681" t="s">
        <v>291</v>
      </c>
      <c r="AI23" s="682"/>
      <c r="AJ23" s="681" t="s">
        <v>291</v>
      </c>
      <c r="AK23" s="687" t="s">
        <v>291</v>
      </c>
      <c r="AL23" s="682" t="s">
        <v>291</v>
      </c>
      <c r="AM23" s="681"/>
      <c r="AN23" s="681"/>
      <c r="AO23" s="681" t="s">
        <v>291</v>
      </c>
      <c r="AP23" s="681" t="s">
        <v>291</v>
      </c>
      <c r="AQ23" s="681" t="s">
        <v>291</v>
      </c>
      <c r="AR23" s="681" t="s">
        <v>291</v>
      </c>
      <c r="AS23" s="708" t="s">
        <v>291</v>
      </c>
      <c r="AT23" s="688"/>
      <c r="AU23" s="681"/>
      <c r="AV23" s="682"/>
      <c r="AW23" s="681"/>
      <c r="AX23" s="681"/>
      <c r="AY23" s="681"/>
      <c r="AZ23" s="681"/>
      <c r="BA23" s="688"/>
      <c r="BB23" s="681"/>
      <c r="BC23" s="681"/>
      <c r="BD23" s="683" t="s">
        <v>291</v>
      </c>
      <c r="BE23" s="684" t="s">
        <v>291</v>
      </c>
      <c r="BF23" s="689" t="s">
        <v>291</v>
      </c>
      <c r="BG23" s="689" t="s">
        <v>291</v>
      </c>
      <c r="BH23" s="690" t="s">
        <v>291</v>
      </c>
    </row>
    <row r="24" spans="1:61" s="610" customFormat="1" ht="10.5" customHeight="1">
      <c r="A24" s="670">
        <v>45990</v>
      </c>
      <c r="B24" s="671">
        <f t="shared" si="1"/>
        <v>19</v>
      </c>
      <c r="C24" s="671">
        <v>3</v>
      </c>
      <c r="D24" s="671">
        <f t="shared" si="3"/>
        <v>16</v>
      </c>
      <c r="E24" s="673" t="s">
        <v>291</v>
      </c>
      <c r="F24" s="672"/>
      <c r="G24" s="673" t="s">
        <v>291</v>
      </c>
      <c r="H24" s="673"/>
      <c r="I24" s="673"/>
      <c r="J24" s="673" t="s">
        <v>291</v>
      </c>
      <c r="K24" s="673"/>
      <c r="L24" s="674" t="s">
        <v>291</v>
      </c>
      <c r="M24" s="675"/>
      <c r="N24" s="672"/>
      <c r="O24" s="673" t="s">
        <v>291</v>
      </c>
      <c r="P24" s="672"/>
      <c r="Q24" s="676"/>
      <c r="R24" s="672" t="s">
        <v>291</v>
      </c>
      <c r="S24" s="672"/>
      <c r="T24" s="672"/>
      <c r="U24" s="673" t="s">
        <v>291</v>
      </c>
      <c r="V24" s="672" t="s">
        <v>291</v>
      </c>
      <c r="W24" s="673"/>
      <c r="X24" s="677" t="s">
        <v>291</v>
      </c>
      <c r="Y24" s="677"/>
      <c r="Z24" s="677"/>
      <c r="AA24" s="677"/>
      <c r="AB24" s="672"/>
      <c r="AC24" s="673" t="s">
        <v>291</v>
      </c>
      <c r="AD24" s="672" t="s">
        <v>291</v>
      </c>
      <c r="AE24" s="672" t="s">
        <v>291</v>
      </c>
      <c r="AF24" s="672" t="s">
        <v>291</v>
      </c>
      <c r="AG24" s="672" t="s">
        <v>291</v>
      </c>
      <c r="AH24" s="672" t="s">
        <v>291</v>
      </c>
      <c r="AI24" s="673" t="s">
        <v>291</v>
      </c>
      <c r="AJ24" s="674"/>
      <c r="AK24" s="675"/>
      <c r="AL24" s="673"/>
      <c r="AM24" s="672"/>
      <c r="AN24" s="673"/>
      <c r="AO24" s="673"/>
      <c r="AP24" s="673"/>
      <c r="AQ24" s="672"/>
      <c r="AR24" s="672"/>
      <c r="AS24" s="705"/>
      <c r="AT24" s="678"/>
      <c r="AU24" s="672"/>
      <c r="AV24" s="673"/>
      <c r="AW24" s="672"/>
      <c r="AX24" s="672"/>
      <c r="AY24" s="672"/>
      <c r="AZ24" s="672"/>
      <c r="BA24" s="678" t="s">
        <v>291</v>
      </c>
      <c r="BB24" s="672" t="s">
        <v>291</v>
      </c>
      <c r="BC24" s="672" t="s">
        <v>291</v>
      </c>
      <c r="BD24" s="674"/>
      <c r="BE24" s="675"/>
      <c r="BF24" s="672"/>
      <c r="BG24" s="672"/>
      <c r="BH24" s="674"/>
    </row>
    <row r="25" spans="1:61" s="610" customFormat="1" ht="10.5" customHeight="1" thickBot="1">
      <c r="A25" s="679">
        <v>45991</v>
      </c>
      <c r="B25" s="680">
        <f t="shared" si="1"/>
        <v>19</v>
      </c>
      <c r="C25" s="680">
        <v>3</v>
      </c>
      <c r="D25" s="680">
        <f t="shared" si="3"/>
        <v>16</v>
      </c>
      <c r="E25" s="682" t="s">
        <v>291</v>
      </c>
      <c r="F25" s="681"/>
      <c r="G25" s="682" t="s">
        <v>291</v>
      </c>
      <c r="H25" s="682"/>
      <c r="I25" s="682"/>
      <c r="J25" s="682" t="s">
        <v>291</v>
      </c>
      <c r="K25" s="682"/>
      <c r="L25" s="683" t="s">
        <v>291</v>
      </c>
      <c r="M25" s="684"/>
      <c r="N25" s="681"/>
      <c r="O25" s="682" t="s">
        <v>291</v>
      </c>
      <c r="P25" s="681"/>
      <c r="Q25" s="692"/>
      <c r="R25" s="681" t="s">
        <v>291</v>
      </c>
      <c r="S25" s="681"/>
      <c r="T25" s="681"/>
      <c r="U25" s="682" t="s">
        <v>291</v>
      </c>
      <c r="V25" s="681" t="s">
        <v>291</v>
      </c>
      <c r="W25" s="682"/>
      <c r="X25" s="686" t="s">
        <v>291</v>
      </c>
      <c r="Y25" s="686"/>
      <c r="Z25" s="686"/>
      <c r="AA25" s="686"/>
      <c r="AB25" s="681"/>
      <c r="AC25" s="682" t="s">
        <v>291</v>
      </c>
      <c r="AD25" s="681" t="s">
        <v>291</v>
      </c>
      <c r="AE25" s="681" t="s">
        <v>291</v>
      </c>
      <c r="AF25" s="681" t="s">
        <v>291</v>
      </c>
      <c r="AG25" s="681" t="s">
        <v>291</v>
      </c>
      <c r="AH25" s="681" t="s">
        <v>291</v>
      </c>
      <c r="AI25" s="682" t="s">
        <v>291</v>
      </c>
      <c r="AJ25" s="681"/>
      <c r="AK25" s="684"/>
      <c r="AL25" s="694"/>
      <c r="AM25" s="681"/>
      <c r="AN25" s="694"/>
      <c r="AO25" s="694"/>
      <c r="AP25" s="694"/>
      <c r="AQ25" s="681"/>
      <c r="AR25" s="681"/>
      <c r="AS25" s="708"/>
      <c r="AT25" s="688"/>
      <c r="AU25" s="681"/>
      <c r="AV25" s="694"/>
      <c r="AW25" s="681"/>
      <c r="AX25" s="681"/>
      <c r="AY25" s="681"/>
      <c r="AZ25" s="681"/>
      <c r="BA25" s="688" t="s">
        <v>291</v>
      </c>
      <c r="BB25" s="681" t="s">
        <v>291</v>
      </c>
      <c r="BC25" s="681" t="s">
        <v>291</v>
      </c>
      <c r="BD25" s="683"/>
      <c r="BE25" s="684"/>
      <c r="BF25" s="689"/>
      <c r="BG25" s="689"/>
      <c r="BH25" s="690"/>
    </row>
    <row r="26" spans="1:61" s="699" customFormat="1" ht="10.199999999999999" customHeight="1">
      <c r="A26" s="670">
        <v>45997</v>
      </c>
      <c r="B26" s="671">
        <f t="shared" si="1"/>
        <v>20</v>
      </c>
      <c r="C26" s="671">
        <v>3</v>
      </c>
      <c r="D26" s="671">
        <f t="shared" si="3"/>
        <v>17</v>
      </c>
      <c r="E26" s="672"/>
      <c r="F26" s="673" t="s">
        <v>291</v>
      </c>
      <c r="G26" s="672"/>
      <c r="H26" s="672"/>
      <c r="I26" s="672"/>
      <c r="J26" s="672"/>
      <c r="K26" s="673"/>
      <c r="L26" s="701" t="s">
        <v>292</v>
      </c>
      <c r="M26" s="675"/>
      <c r="N26" s="673" t="s">
        <v>291</v>
      </c>
      <c r="O26" s="672"/>
      <c r="P26" s="673" t="s">
        <v>291</v>
      </c>
      <c r="Q26" s="702"/>
      <c r="R26" s="672"/>
      <c r="S26" s="672"/>
      <c r="T26" s="673" t="s">
        <v>291</v>
      </c>
      <c r="U26" s="673"/>
      <c r="V26" s="672"/>
      <c r="W26" s="673" t="s">
        <v>291</v>
      </c>
      <c r="X26" s="677"/>
      <c r="Y26" s="677" t="s">
        <v>291</v>
      </c>
      <c r="Z26" s="677"/>
      <c r="AA26" s="677"/>
      <c r="AB26" s="672"/>
      <c r="AC26" s="672"/>
      <c r="AD26" s="672"/>
      <c r="AE26" s="672"/>
      <c r="AF26" s="672"/>
      <c r="AG26" s="672"/>
      <c r="AH26" s="672"/>
      <c r="AI26" s="691"/>
      <c r="AJ26" s="674" t="s">
        <v>291</v>
      </c>
      <c r="AK26" s="675"/>
      <c r="AL26" s="673"/>
      <c r="AM26" s="673" t="s">
        <v>291</v>
      </c>
      <c r="AN26" s="672"/>
      <c r="AO26" s="672"/>
      <c r="AP26" s="672"/>
      <c r="AQ26" s="672"/>
      <c r="AR26" s="672"/>
      <c r="AS26" s="705"/>
      <c r="AT26" s="678" t="s">
        <v>291</v>
      </c>
      <c r="AU26" s="672" t="s">
        <v>291</v>
      </c>
      <c r="AV26" s="673" t="s">
        <v>291</v>
      </c>
      <c r="AW26" s="673" t="s">
        <v>291</v>
      </c>
      <c r="AX26" s="673" t="s">
        <v>291</v>
      </c>
      <c r="AY26" s="673" t="s">
        <v>291</v>
      </c>
      <c r="AZ26" s="672" t="s">
        <v>291</v>
      </c>
      <c r="BA26" s="678"/>
      <c r="BB26" s="672"/>
      <c r="BC26" s="672"/>
      <c r="BD26" s="674"/>
      <c r="BE26" s="675" t="s">
        <v>291</v>
      </c>
      <c r="BF26" s="672" t="s">
        <v>291</v>
      </c>
      <c r="BG26" s="672" t="s">
        <v>291</v>
      </c>
      <c r="BH26" s="674" t="s">
        <v>291</v>
      </c>
    </row>
    <row r="27" spans="1:61" s="699" customFormat="1" ht="10.5" customHeight="1" thickBot="1">
      <c r="A27" s="679">
        <v>45998</v>
      </c>
      <c r="B27" s="680">
        <f t="shared" si="1"/>
        <v>20</v>
      </c>
      <c r="C27" s="680">
        <v>3</v>
      </c>
      <c r="D27" s="680">
        <f t="shared" si="3"/>
        <v>17</v>
      </c>
      <c r="E27" s="681"/>
      <c r="F27" s="682" t="s">
        <v>291</v>
      </c>
      <c r="G27" s="681"/>
      <c r="H27" s="681"/>
      <c r="I27" s="681"/>
      <c r="J27" s="681"/>
      <c r="K27" s="682"/>
      <c r="L27" s="703" t="s">
        <v>292</v>
      </c>
      <c r="M27" s="684"/>
      <c r="N27" s="682" t="s">
        <v>291</v>
      </c>
      <c r="O27" s="681"/>
      <c r="P27" s="682" t="s">
        <v>291</v>
      </c>
      <c r="Q27" s="704"/>
      <c r="R27" s="681"/>
      <c r="S27" s="681"/>
      <c r="T27" s="682" t="s">
        <v>291</v>
      </c>
      <c r="U27" s="682"/>
      <c r="V27" s="681"/>
      <c r="W27" s="682" t="s">
        <v>291</v>
      </c>
      <c r="X27" s="686"/>
      <c r="Y27" s="686" t="s">
        <v>291</v>
      </c>
      <c r="Z27" s="686"/>
      <c r="AA27" s="686"/>
      <c r="AB27" s="681"/>
      <c r="AC27" s="689"/>
      <c r="AD27" s="689"/>
      <c r="AE27" s="681"/>
      <c r="AF27" s="681"/>
      <c r="AG27" s="681"/>
      <c r="AH27" s="681"/>
      <c r="AI27" s="695"/>
      <c r="AJ27" s="681" t="s">
        <v>291</v>
      </c>
      <c r="AK27" s="687"/>
      <c r="AL27" s="682"/>
      <c r="AM27" s="682" t="s">
        <v>291</v>
      </c>
      <c r="AN27" s="681"/>
      <c r="AO27" s="681"/>
      <c r="AP27" s="681"/>
      <c r="AQ27" s="681"/>
      <c r="AR27" s="681"/>
      <c r="AS27" s="708"/>
      <c r="AT27" s="709" t="s">
        <v>291</v>
      </c>
      <c r="AU27" s="681" t="s">
        <v>291</v>
      </c>
      <c r="AV27" s="682" t="s">
        <v>291</v>
      </c>
      <c r="AW27" s="682" t="s">
        <v>291</v>
      </c>
      <c r="AX27" s="682" t="s">
        <v>291</v>
      </c>
      <c r="AY27" s="682" t="s">
        <v>291</v>
      </c>
      <c r="AZ27" s="681" t="s">
        <v>291</v>
      </c>
      <c r="BA27" s="688"/>
      <c r="BB27" s="681"/>
      <c r="BC27" s="681"/>
      <c r="BD27" s="683"/>
      <c r="BE27" s="684" t="s">
        <v>291</v>
      </c>
      <c r="BF27" s="689" t="s">
        <v>291</v>
      </c>
      <c r="BG27" s="689" t="s">
        <v>291</v>
      </c>
      <c r="BH27" s="690" t="s">
        <v>291</v>
      </c>
    </row>
    <row r="28" spans="1:61" s="700" customFormat="1" ht="11.25" customHeight="1">
      <c r="A28" s="670">
        <v>46004</v>
      </c>
      <c r="B28" s="671">
        <f t="shared" si="1"/>
        <v>28</v>
      </c>
      <c r="C28" s="671">
        <v>2</v>
      </c>
      <c r="D28" s="671">
        <f t="shared" si="3"/>
        <v>26</v>
      </c>
      <c r="E28" s="673" t="s">
        <v>291</v>
      </c>
      <c r="F28" s="672"/>
      <c r="G28" s="673" t="s">
        <v>291</v>
      </c>
      <c r="H28" s="673"/>
      <c r="I28" s="673"/>
      <c r="J28" s="672"/>
      <c r="K28" s="673" t="s">
        <v>291</v>
      </c>
      <c r="L28" s="701" t="s">
        <v>292</v>
      </c>
      <c r="M28" s="675"/>
      <c r="N28" s="673"/>
      <c r="O28" s="673" t="s">
        <v>291</v>
      </c>
      <c r="P28" s="672"/>
      <c r="Q28" s="702"/>
      <c r="R28" s="672"/>
      <c r="S28" s="672" t="s">
        <v>291</v>
      </c>
      <c r="T28" s="673" t="s">
        <v>291</v>
      </c>
      <c r="U28" s="673"/>
      <c r="V28" s="672" t="s">
        <v>291</v>
      </c>
      <c r="W28" s="673"/>
      <c r="X28" s="677"/>
      <c r="Y28" s="677"/>
      <c r="Z28" s="677"/>
      <c r="AA28" s="677" t="s">
        <v>291</v>
      </c>
      <c r="AB28" s="672"/>
      <c r="AC28" s="673" t="s">
        <v>291</v>
      </c>
      <c r="AD28" s="672" t="s">
        <v>291</v>
      </c>
      <c r="AE28" s="672" t="s">
        <v>291</v>
      </c>
      <c r="AF28" s="672" t="s">
        <v>291</v>
      </c>
      <c r="AG28" s="672"/>
      <c r="AH28" s="672" t="s">
        <v>291</v>
      </c>
      <c r="AI28" s="691" t="s">
        <v>291</v>
      </c>
      <c r="AJ28" s="674"/>
      <c r="AK28" s="675" t="s">
        <v>291</v>
      </c>
      <c r="AL28" s="673" t="s">
        <v>291</v>
      </c>
      <c r="AM28" s="673" t="s">
        <v>291</v>
      </c>
      <c r="AN28" s="672"/>
      <c r="AO28" s="672" t="s">
        <v>291</v>
      </c>
      <c r="AP28" s="672" t="s">
        <v>291</v>
      </c>
      <c r="AQ28" s="672" t="s">
        <v>291</v>
      </c>
      <c r="AR28" s="672" t="s">
        <v>291</v>
      </c>
      <c r="AS28" s="705" t="s">
        <v>291</v>
      </c>
      <c r="AT28" s="678"/>
      <c r="AU28" s="672"/>
      <c r="AV28" s="673"/>
      <c r="AW28" s="672"/>
      <c r="AX28" s="672"/>
      <c r="AY28" s="672"/>
      <c r="AZ28" s="705"/>
      <c r="BA28" s="678"/>
      <c r="BB28" s="672"/>
      <c r="BC28" s="672"/>
      <c r="BD28" s="674" t="s">
        <v>291</v>
      </c>
      <c r="BE28" s="675" t="s">
        <v>291</v>
      </c>
      <c r="BF28" s="672" t="s">
        <v>291</v>
      </c>
      <c r="BG28" s="706" t="s">
        <v>291</v>
      </c>
      <c r="BH28" s="707" t="s">
        <v>292</v>
      </c>
      <c r="BI28" s="610"/>
    </row>
    <row r="29" spans="1:61" s="700" customFormat="1" ht="10.5" customHeight="1" thickBot="1">
      <c r="A29" s="679">
        <v>46005</v>
      </c>
      <c r="B29" s="680">
        <f t="shared" si="1"/>
        <v>28</v>
      </c>
      <c r="C29" s="680">
        <v>2</v>
      </c>
      <c r="D29" s="680">
        <f t="shared" si="3"/>
        <v>26</v>
      </c>
      <c r="E29" s="682" t="s">
        <v>291</v>
      </c>
      <c r="F29" s="681"/>
      <c r="G29" s="682" t="s">
        <v>291</v>
      </c>
      <c r="H29" s="682"/>
      <c r="I29" s="682"/>
      <c r="J29" s="681"/>
      <c r="K29" s="682" t="s">
        <v>291</v>
      </c>
      <c r="L29" s="703" t="s">
        <v>292</v>
      </c>
      <c r="M29" s="687"/>
      <c r="N29" s="682"/>
      <c r="O29" s="682" t="s">
        <v>291</v>
      </c>
      <c r="P29" s="681"/>
      <c r="Q29" s="704"/>
      <c r="R29" s="681"/>
      <c r="S29" s="681" t="s">
        <v>291</v>
      </c>
      <c r="T29" s="682" t="s">
        <v>291</v>
      </c>
      <c r="U29" s="682"/>
      <c r="V29" s="681" t="s">
        <v>291</v>
      </c>
      <c r="W29" s="682"/>
      <c r="X29" s="686"/>
      <c r="Y29" s="686"/>
      <c r="Z29" s="686"/>
      <c r="AA29" s="686" t="s">
        <v>291</v>
      </c>
      <c r="AB29" s="681"/>
      <c r="AC29" s="682" t="s">
        <v>291</v>
      </c>
      <c r="AD29" s="681" t="s">
        <v>291</v>
      </c>
      <c r="AE29" s="681" t="s">
        <v>291</v>
      </c>
      <c r="AF29" s="681" t="s">
        <v>291</v>
      </c>
      <c r="AG29" s="695"/>
      <c r="AH29" s="681" t="s">
        <v>291</v>
      </c>
      <c r="AI29" s="681" t="s">
        <v>291</v>
      </c>
      <c r="AJ29" s="681"/>
      <c r="AK29" s="687" t="s">
        <v>291</v>
      </c>
      <c r="AL29" s="682" t="s">
        <v>291</v>
      </c>
      <c r="AM29" s="682" t="s">
        <v>291</v>
      </c>
      <c r="AN29" s="681"/>
      <c r="AO29" s="681" t="s">
        <v>291</v>
      </c>
      <c r="AP29" s="681" t="s">
        <v>291</v>
      </c>
      <c r="AQ29" s="681" t="s">
        <v>291</v>
      </c>
      <c r="AR29" s="681" t="s">
        <v>291</v>
      </c>
      <c r="AS29" s="708" t="s">
        <v>291</v>
      </c>
      <c r="AT29" s="688"/>
      <c r="AU29" s="681"/>
      <c r="AV29" s="682"/>
      <c r="AW29" s="681"/>
      <c r="AX29" s="681"/>
      <c r="AY29" s="681"/>
      <c r="AZ29" s="708"/>
      <c r="BA29" s="709"/>
      <c r="BB29" s="689"/>
      <c r="BC29" s="689"/>
      <c r="BD29" s="683" t="s">
        <v>291</v>
      </c>
      <c r="BE29" s="684" t="s">
        <v>291</v>
      </c>
      <c r="BF29" s="689" t="s">
        <v>291</v>
      </c>
      <c r="BG29" s="685" t="s">
        <v>291</v>
      </c>
      <c r="BH29" s="710" t="s">
        <v>292</v>
      </c>
      <c r="BI29" s="610"/>
    </row>
    <row r="30" spans="1:61" s="610" customFormat="1" ht="10.5" customHeight="1">
      <c r="A30" s="696">
        <v>46011</v>
      </c>
      <c r="B30" s="671">
        <f t="shared" si="1"/>
        <v>15</v>
      </c>
      <c r="C30" s="671">
        <v>2</v>
      </c>
      <c r="D30" s="671">
        <f t="shared" si="3"/>
        <v>13</v>
      </c>
      <c r="E30" s="672"/>
      <c r="F30" s="673" t="s">
        <v>291</v>
      </c>
      <c r="G30" s="702"/>
      <c r="H30" s="702"/>
      <c r="I30" s="702"/>
      <c r="J30" s="673" t="s">
        <v>291</v>
      </c>
      <c r="K30" s="702"/>
      <c r="L30" s="674"/>
      <c r="M30" s="675"/>
      <c r="N30" s="702"/>
      <c r="O30" s="702"/>
      <c r="P30" s="673" t="s">
        <v>291</v>
      </c>
      <c r="Q30" s="702"/>
      <c r="R30" s="676"/>
      <c r="S30" s="676"/>
      <c r="T30" s="673"/>
      <c r="U30" s="673" t="s">
        <v>291</v>
      </c>
      <c r="V30" s="672"/>
      <c r="W30" s="673" t="s">
        <v>291</v>
      </c>
      <c r="X30" s="677" t="s">
        <v>291</v>
      </c>
      <c r="Y30" s="711"/>
      <c r="Z30" s="677"/>
      <c r="AA30" s="677"/>
      <c r="AB30" s="712"/>
      <c r="AC30" s="672"/>
      <c r="AD30" s="676"/>
      <c r="AE30" s="676"/>
      <c r="AF30" s="676"/>
      <c r="AG30" s="933" t="s">
        <v>291</v>
      </c>
      <c r="AH30" s="713"/>
      <c r="AI30" s="713"/>
      <c r="AJ30" s="674" t="s">
        <v>291</v>
      </c>
      <c r="AK30" s="675"/>
      <c r="AL30" s="673"/>
      <c r="AM30" s="672"/>
      <c r="AN30" s="672"/>
      <c r="AO30" s="672"/>
      <c r="AP30" s="672"/>
      <c r="AQ30" s="672"/>
      <c r="AR30" s="672"/>
      <c r="AS30" s="705"/>
      <c r="AT30" s="678" t="s">
        <v>291</v>
      </c>
      <c r="AU30" s="672"/>
      <c r="AV30" s="673" t="s">
        <v>291</v>
      </c>
      <c r="AW30" s="672"/>
      <c r="AX30" s="672"/>
      <c r="AY30" s="672"/>
      <c r="AZ30" s="705" t="s">
        <v>291</v>
      </c>
      <c r="BA30" s="678" t="s">
        <v>291</v>
      </c>
      <c r="BB30" s="672" t="s">
        <v>291</v>
      </c>
      <c r="BC30" s="672" t="s">
        <v>291</v>
      </c>
      <c r="BD30" s="674"/>
      <c r="BE30" s="675"/>
      <c r="BF30" s="672"/>
      <c r="BG30" s="706"/>
      <c r="BH30" s="707" t="s">
        <v>292</v>
      </c>
    </row>
    <row r="31" spans="1:61" s="610" customFormat="1" ht="10.5" customHeight="1" thickBot="1">
      <c r="A31" s="697">
        <v>46012</v>
      </c>
      <c r="B31" s="680">
        <f t="shared" si="1"/>
        <v>15</v>
      </c>
      <c r="C31" s="680">
        <v>3</v>
      </c>
      <c r="D31" s="680">
        <f t="shared" si="3"/>
        <v>12</v>
      </c>
      <c r="E31" s="681"/>
      <c r="F31" s="682" t="s">
        <v>291</v>
      </c>
      <c r="G31" s="704"/>
      <c r="H31" s="704"/>
      <c r="I31" s="704"/>
      <c r="J31" s="682" t="s">
        <v>291</v>
      </c>
      <c r="K31" s="704"/>
      <c r="L31" s="683"/>
      <c r="M31" s="684"/>
      <c r="N31" s="714"/>
      <c r="O31" s="704"/>
      <c r="P31" s="682" t="s">
        <v>291</v>
      </c>
      <c r="Q31" s="704"/>
      <c r="R31" s="692"/>
      <c r="S31" s="692"/>
      <c r="T31" s="682"/>
      <c r="U31" s="682" t="s">
        <v>291</v>
      </c>
      <c r="V31" s="681"/>
      <c r="W31" s="682" t="s">
        <v>291</v>
      </c>
      <c r="X31" s="686" t="s">
        <v>291</v>
      </c>
      <c r="Y31" s="686"/>
      <c r="Z31" s="686"/>
      <c r="AA31" s="686"/>
      <c r="AB31" s="692"/>
      <c r="AC31" s="681"/>
      <c r="AD31" s="685"/>
      <c r="AE31" s="692"/>
      <c r="AF31" s="692"/>
      <c r="AG31" s="934" t="s">
        <v>291</v>
      </c>
      <c r="AH31" s="695"/>
      <c r="AI31" s="695"/>
      <c r="AJ31" s="681" t="s">
        <v>291</v>
      </c>
      <c r="AK31" s="687"/>
      <c r="AL31" s="682"/>
      <c r="AM31" s="689"/>
      <c r="AN31" s="689"/>
      <c r="AO31" s="689"/>
      <c r="AP31" s="689"/>
      <c r="AQ31" s="689"/>
      <c r="AR31" s="689"/>
      <c r="AS31" s="716"/>
      <c r="AT31" s="709" t="s">
        <v>291</v>
      </c>
      <c r="AU31" s="714"/>
      <c r="AV31" s="682" t="s">
        <v>291</v>
      </c>
      <c r="AW31" s="715"/>
      <c r="AX31" s="715"/>
      <c r="AY31" s="689"/>
      <c r="AZ31" s="716" t="s">
        <v>291</v>
      </c>
      <c r="BA31" s="709" t="s">
        <v>291</v>
      </c>
      <c r="BB31" s="689" t="s">
        <v>291</v>
      </c>
      <c r="BC31" s="689" t="s">
        <v>291</v>
      </c>
      <c r="BD31" s="690"/>
      <c r="BE31" s="687"/>
      <c r="BF31" s="689"/>
      <c r="BG31" s="685"/>
      <c r="BH31" s="717" t="s">
        <v>292</v>
      </c>
    </row>
    <row r="32" spans="1:61" s="610" customFormat="1" ht="10.5" customHeight="1">
      <c r="A32" s="718">
        <v>46032</v>
      </c>
      <c r="B32" s="719">
        <f t="shared" si="1"/>
        <v>35</v>
      </c>
      <c r="C32" s="719">
        <v>4</v>
      </c>
      <c r="D32" s="719">
        <f t="shared" si="3"/>
        <v>31</v>
      </c>
      <c r="E32" s="720" t="s">
        <v>292</v>
      </c>
      <c r="F32" s="720" t="s">
        <v>292</v>
      </c>
      <c r="G32" s="720" t="s">
        <v>292</v>
      </c>
      <c r="H32" s="720"/>
      <c r="I32" s="720"/>
      <c r="J32" s="720" t="s">
        <v>292</v>
      </c>
      <c r="K32" s="720" t="s">
        <v>292</v>
      </c>
      <c r="L32" s="721" t="s">
        <v>293</v>
      </c>
      <c r="M32" s="722"/>
      <c r="N32" s="723" t="s">
        <v>291</v>
      </c>
      <c r="O32" s="723" t="s">
        <v>291</v>
      </c>
      <c r="P32" s="724" t="s">
        <v>293</v>
      </c>
      <c r="Q32" s="723"/>
      <c r="R32" s="723" t="s">
        <v>291</v>
      </c>
      <c r="S32" s="723"/>
      <c r="T32" s="723"/>
      <c r="U32" s="723"/>
      <c r="V32" s="723"/>
      <c r="W32" s="723"/>
      <c r="X32" s="723"/>
      <c r="Y32" s="723" t="s">
        <v>291</v>
      </c>
      <c r="Z32" s="723"/>
      <c r="AA32" s="723"/>
      <c r="AB32" s="723"/>
      <c r="AC32" s="723"/>
      <c r="AD32" s="723"/>
      <c r="AE32" s="723"/>
      <c r="AF32" s="723"/>
      <c r="AG32" s="723"/>
      <c r="AH32" s="724" t="s">
        <v>293</v>
      </c>
      <c r="AI32" s="725"/>
      <c r="AJ32" s="726"/>
      <c r="AK32" s="727" t="s">
        <v>292</v>
      </c>
      <c r="AL32" s="720" t="s">
        <v>292</v>
      </c>
      <c r="AM32" s="720" t="s">
        <v>292</v>
      </c>
      <c r="AN32" s="720"/>
      <c r="AO32" s="720" t="s">
        <v>292</v>
      </c>
      <c r="AP32" s="720" t="s">
        <v>292</v>
      </c>
      <c r="AQ32" s="720" t="s">
        <v>292</v>
      </c>
      <c r="AR32" s="720" t="s">
        <v>292</v>
      </c>
      <c r="AS32" s="918" t="s">
        <v>292</v>
      </c>
      <c r="AT32" s="919" t="s">
        <v>293</v>
      </c>
      <c r="AU32" s="724" t="s">
        <v>293</v>
      </c>
      <c r="AV32" s="724" t="s">
        <v>293</v>
      </c>
      <c r="AW32" s="724" t="s">
        <v>293</v>
      </c>
      <c r="AX32" s="724" t="s">
        <v>293</v>
      </c>
      <c r="AY32" s="724" t="s">
        <v>293</v>
      </c>
      <c r="AZ32" s="728" t="s">
        <v>293</v>
      </c>
      <c r="BA32" s="729" t="s">
        <v>291</v>
      </c>
      <c r="BB32" s="723" t="s">
        <v>291</v>
      </c>
      <c r="BC32" s="723" t="s">
        <v>291</v>
      </c>
      <c r="BD32" s="730" t="s">
        <v>292</v>
      </c>
      <c r="BE32" s="727" t="s">
        <v>292</v>
      </c>
      <c r="BF32" s="720" t="s">
        <v>292</v>
      </c>
      <c r="BG32" s="720" t="s">
        <v>292</v>
      </c>
      <c r="BH32" s="730" t="s">
        <v>292</v>
      </c>
    </row>
    <row r="33" spans="1:61" s="610" customFormat="1" ht="10.5" customHeight="1" thickBot="1">
      <c r="A33" s="731">
        <v>46033</v>
      </c>
      <c r="B33" s="732">
        <f t="shared" si="1"/>
        <v>35</v>
      </c>
      <c r="C33" s="732">
        <v>4</v>
      </c>
      <c r="D33" s="732">
        <f t="shared" si="3"/>
        <v>31</v>
      </c>
      <c r="E33" s="733" t="s">
        <v>292</v>
      </c>
      <c r="F33" s="733" t="s">
        <v>292</v>
      </c>
      <c r="G33" s="733" t="s">
        <v>292</v>
      </c>
      <c r="H33" s="733"/>
      <c r="I33" s="733"/>
      <c r="J33" s="733" t="s">
        <v>292</v>
      </c>
      <c r="K33" s="733" t="s">
        <v>292</v>
      </c>
      <c r="L33" s="734" t="s">
        <v>294</v>
      </c>
      <c r="M33" s="735"/>
      <c r="N33" s="736" t="s">
        <v>291</v>
      </c>
      <c r="O33" s="736" t="s">
        <v>291</v>
      </c>
      <c r="P33" s="737" t="s">
        <v>294</v>
      </c>
      <c r="Q33" s="736"/>
      <c r="R33" s="736" t="s">
        <v>291</v>
      </c>
      <c r="S33" s="736"/>
      <c r="T33" s="736"/>
      <c r="U33" s="736"/>
      <c r="V33" s="736"/>
      <c r="W33" s="736"/>
      <c r="X33" s="736"/>
      <c r="Y33" s="736" t="s">
        <v>291</v>
      </c>
      <c r="Z33" s="736"/>
      <c r="AA33" s="736"/>
      <c r="AB33" s="736"/>
      <c r="AC33" s="736"/>
      <c r="AD33" s="736"/>
      <c r="AE33" s="736"/>
      <c r="AF33" s="736"/>
      <c r="AG33" s="736"/>
      <c r="AH33" s="737" t="s">
        <v>294</v>
      </c>
      <c r="AI33" s="739"/>
      <c r="AJ33" s="740"/>
      <c r="AK33" s="741" t="s">
        <v>292</v>
      </c>
      <c r="AL33" s="738" t="s">
        <v>292</v>
      </c>
      <c r="AM33" s="738" t="s">
        <v>292</v>
      </c>
      <c r="AN33" s="738"/>
      <c r="AO33" s="738" t="s">
        <v>292</v>
      </c>
      <c r="AP33" s="738" t="s">
        <v>292</v>
      </c>
      <c r="AQ33" s="738" t="s">
        <v>292</v>
      </c>
      <c r="AR33" s="738" t="s">
        <v>292</v>
      </c>
      <c r="AS33" s="920" t="s">
        <v>292</v>
      </c>
      <c r="AT33" s="921" t="s">
        <v>294</v>
      </c>
      <c r="AU33" s="737" t="s">
        <v>294</v>
      </c>
      <c r="AV33" s="737" t="s">
        <v>294</v>
      </c>
      <c r="AW33" s="737" t="s">
        <v>294</v>
      </c>
      <c r="AX33" s="737" t="s">
        <v>294</v>
      </c>
      <c r="AY33" s="737" t="s">
        <v>294</v>
      </c>
      <c r="AZ33" s="742" t="s">
        <v>294</v>
      </c>
      <c r="BA33" s="743" t="s">
        <v>291</v>
      </c>
      <c r="BB33" s="736" t="s">
        <v>291</v>
      </c>
      <c r="BC33" s="736" t="s">
        <v>291</v>
      </c>
      <c r="BD33" s="744" t="s">
        <v>292</v>
      </c>
      <c r="BE33" s="741" t="s">
        <v>292</v>
      </c>
      <c r="BF33" s="738" t="s">
        <v>292</v>
      </c>
      <c r="BG33" s="738" t="s">
        <v>292</v>
      </c>
      <c r="BH33" s="744" t="s">
        <v>292</v>
      </c>
    </row>
    <row r="34" spans="1:61" s="610" customFormat="1" ht="10.5" customHeight="1">
      <c r="A34" s="670">
        <v>46039</v>
      </c>
      <c r="B34" s="671">
        <f t="shared" si="1"/>
        <v>37</v>
      </c>
      <c r="C34" s="671">
        <v>4</v>
      </c>
      <c r="D34" s="671">
        <f t="shared" si="3"/>
        <v>33</v>
      </c>
      <c r="E34" s="745" t="s">
        <v>292</v>
      </c>
      <c r="F34" s="746" t="s">
        <v>292</v>
      </c>
      <c r="G34" s="745" t="s">
        <v>292</v>
      </c>
      <c r="H34" s="746"/>
      <c r="I34" s="745"/>
      <c r="J34" s="746" t="s">
        <v>292</v>
      </c>
      <c r="K34" s="745" t="s">
        <v>292</v>
      </c>
      <c r="L34" s="747"/>
      <c r="M34" s="675"/>
      <c r="N34" s="673" t="s">
        <v>291</v>
      </c>
      <c r="O34" s="702"/>
      <c r="P34" s="702"/>
      <c r="Q34" s="702"/>
      <c r="R34" s="676"/>
      <c r="S34" s="672" t="s">
        <v>291</v>
      </c>
      <c r="T34" s="672"/>
      <c r="U34" s="673" t="s">
        <v>291</v>
      </c>
      <c r="V34" s="672" t="s">
        <v>291</v>
      </c>
      <c r="W34" s="673"/>
      <c r="X34" s="677"/>
      <c r="Y34" s="677"/>
      <c r="Z34" s="677"/>
      <c r="AA34" s="677" t="s">
        <v>291</v>
      </c>
      <c r="AB34" s="676"/>
      <c r="AC34" s="673" t="s">
        <v>291</v>
      </c>
      <c r="AD34" s="672" t="s">
        <v>291</v>
      </c>
      <c r="AE34" s="672" t="s">
        <v>291</v>
      </c>
      <c r="AF34" s="672" t="s">
        <v>291</v>
      </c>
      <c r="AG34" s="672"/>
      <c r="AH34" s="672"/>
      <c r="AI34" s="691"/>
      <c r="AJ34" s="748"/>
      <c r="AK34" s="749" t="s">
        <v>292</v>
      </c>
      <c r="AL34" s="750" t="s">
        <v>292</v>
      </c>
      <c r="AM34" s="750" t="s">
        <v>292</v>
      </c>
      <c r="AN34" s="750"/>
      <c r="AO34" s="750" t="s">
        <v>292</v>
      </c>
      <c r="AP34" s="750" t="s">
        <v>292</v>
      </c>
      <c r="AQ34" s="750" t="s">
        <v>292</v>
      </c>
      <c r="AR34" s="750" t="s">
        <v>292</v>
      </c>
      <c r="AS34" s="751" t="s">
        <v>292</v>
      </c>
      <c r="AT34" s="752" t="s">
        <v>292</v>
      </c>
      <c r="AU34" s="750" t="s">
        <v>292</v>
      </c>
      <c r="AV34" s="750" t="s">
        <v>292</v>
      </c>
      <c r="AW34" s="750" t="s">
        <v>292</v>
      </c>
      <c r="AX34" s="750" t="s">
        <v>292</v>
      </c>
      <c r="AY34" s="750" t="s">
        <v>292</v>
      </c>
      <c r="AZ34" s="751" t="s">
        <v>292</v>
      </c>
      <c r="BA34" s="752" t="s">
        <v>292</v>
      </c>
      <c r="BB34" s="750" t="s">
        <v>292</v>
      </c>
      <c r="BC34" s="750" t="s">
        <v>292</v>
      </c>
      <c r="BD34" s="753" t="s">
        <v>292</v>
      </c>
      <c r="BE34" s="749" t="s">
        <v>292</v>
      </c>
      <c r="BF34" s="750" t="s">
        <v>292</v>
      </c>
      <c r="BG34" s="750" t="s">
        <v>292</v>
      </c>
      <c r="BH34" s="753" t="s">
        <v>292</v>
      </c>
    </row>
    <row r="35" spans="1:61" s="610" customFormat="1" ht="10.5" customHeight="1" thickBot="1">
      <c r="A35" s="754">
        <v>46040</v>
      </c>
      <c r="B35" s="680">
        <f t="shared" si="1"/>
        <v>37</v>
      </c>
      <c r="C35" s="755">
        <v>4</v>
      </c>
      <c r="D35" s="680">
        <f t="shared" si="3"/>
        <v>33</v>
      </c>
      <c r="E35" s="756" t="s">
        <v>292</v>
      </c>
      <c r="F35" s="757" t="s">
        <v>292</v>
      </c>
      <c r="G35" s="756" t="s">
        <v>292</v>
      </c>
      <c r="H35" s="757"/>
      <c r="I35" s="756"/>
      <c r="J35" s="757" t="s">
        <v>292</v>
      </c>
      <c r="K35" s="756" t="s">
        <v>292</v>
      </c>
      <c r="L35" s="758"/>
      <c r="M35" s="684"/>
      <c r="N35" s="682" t="s">
        <v>291</v>
      </c>
      <c r="O35" s="704"/>
      <c r="P35" s="704"/>
      <c r="Q35" s="714"/>
      <c r="R35" s="692"/>
      <c r="S35" s="681" t="s">
        <v>291</v>
      </c>
      <c r="T35" s="681"/>
      <c r="U35" s="682" t="s">
        <v>291</v>
      </c>
      <c r="V35" s="681" t="s">
        <v>291</v>
      </c>
      <c r="W35" s="682"/>
      <c r="X35" s="686"/>
      <c r="Y35" s="686"/>
      <c r="Z35" s="686"/>
      <c r="AA35" s="686" t="s">
        <v>291</v>
      </c>
      <c r="AB35" s="685"/>
      <c r="AC35" s="682" t="s">
        <v>291</v>
      </c>
      <c r="AD35" s="681" t="s">
        <v>291</v>
      </c>
      <c r="AE35" s="681" t="s">
        <v>291</v>
      </c>
      <c r="AF35" s="681" t="s">
        <v>291</v>
      </c>
      <c r="AG35" s="681"/>
      <c r="AH35" s="681"/>
      <c r="AI35" s="715"/>
      <c r="AJ35" s="759"/>
      <c r="AK35" s="760" t="s">
        <v>292</v>
      </c>
      <c r="AL35" s="761" t="s">
        <v>292</v>
      </c>
      <c r="AM35" s="761" t="s">
        <v>292</v>
      </c>
      <c r="AN35" s="761"/>
      <c r="AO35" s="761" t="s">
        <v>292</v>
      </c>
      <c r="AP35" s="761" t="s">
        <v>292</v>
      </c>
      <c r="AQ35" s="761" t="s">
        <v>292</v>
      </c>
      <c r="AR35" s="761" t="s">
        <v>292</v>
      </c>
      <c r="AS35" s="762" t="s">
        <v>292</v>
      </c>
      <c r="AT35" s="763" t="s">
        <v>292</v>
      </c>
      <c r="AU35" s="761" t="s">
        <v>292</v>
      </c>
      <c r="AV35" s="761" t="s">
        <v>292</v>
      </c>
      <c r="AW35" s="761" t="s">
        <v>292</v>
      </c>
      <c r="AX35" s="761" t="s">
        <v>292</v>
      </c>
      <c r="AY35" s="761" t="s">
        <v>292</v>
      </c>
      <c r="AZ35" s="762" t="s">
        <v>292</v>
      </c>
      <c r="BA35" s="763" t="s">
        <v>292</v>
      </c>
      <c r="BB35" s="761" t="s">
        <v>292</v>
      </c>
      <c r="BC35" s="761" t="s">
        <v>292</v>
      </c>
      <c r="BD35" s="703" t="s">
        <v>292</v>
      </c>
      <c r="BE35" s="760" t="s">
        <v>292</v>
      </c>
      <c r="BF35" s="761" t="s">
        <v>292</v>
      </c>
      <c r="BG35" s="761" t="s">
        <v>292</v>
      </c>
      <c r="BH35" s="703" t="s">
        <v>292</v>
      </c>
    </row>
    <row r="36" spans="1:61" s="610" customFormat="1" ht="10.5" customHeight="1">
      <c r="A36" s="670">
        <v>46046</v>
      </c>
      <c r="B36" s="671">
        <f t="shared" si="1"/>
        <v>32</v>
      </c>
      <c r="C36" s="671">
        <v>3</v>
      </c>
      <c r="D36" s="671">
        <f t="shared" si="3"/>
        <v>29</v>
      </c>
      <c r="E36" s="745" t="s">
        <v>292</v>
      </c>
      <c r="F36" s="746" t="s">
        <v>292</v>
      </c>
      <c r="G36" s="745" t="s">
        <v>292</v>
      </c>
      <c r="H36" s="746"/>
      <c r="I36" s="745"/>
      <c r="J36" s="746" t="s">
        <v>292</v>
      </c>
      <c r="K36" s="745" t="s">
        <v>292</v>
      </c>
      <c r="L36" s="747"/>
      <c r="M36" s="764"/>
      <c r="N36" s="702"/>
      <c r="O36" s="702" t="s">
        <v>291</v>
      </c>
      <c r="P36" s="702"/>
      <c r="Q36" s="702"/>
      <c r="R36" s="672" t="s">
        <v>291</v>
      </c>
      <c r="S36" s="672"/>
      <c r="T36" s="672"/>
      <c r="U36" s="676"/>
      <c r="V36" s="672"/>
      <c r="W36" s="673" t="s">
        <v>291</v>
      </c>
      <c r="X36" s="677"/>
      <c r="Y36" s="677"/>
      <c r="Z36" s="677"/>
      <c r="AA36" s="677"/>
      <c r="AB36" s="676"/>
      <c r="AC36" s="673"/>
      <c r="AD36" s="676"/>
      <c r="AE36" s="676"/>
      <c r="AF36" s="676"/>
      <c r="AG36" s="672"/>
      <c r="AH36" s="672"/>
      <c r="AI36" s="691" t="s">
        <v>291</v>
      </c>
      <c r="AJ36" s="674"/>
      <c r="AK36" s="765" t="s">
        <v>292</v>
      </c>
      <c r="AL36" s="766" t="s">
        <v>292</v>
      </c>
      <c r="AM36" s="766" t="s">
        <v>292</v>
      </c>
      <c r="AN36" s="766"/>
      <c r="AO36" s="766" t="s">
        <v>292</v>
      </c>
      <c r="AP36" s="766" t="s">
        <v>292</v>
      </c>
      <c r="AQ36" s="766" t="s">
        <v>292</v>
      </c>
      <c r="AR36" s="766" t="s">
        <v>292</v>
      </c>
      <c r="AS36" s="767" t="s">
        <v>292</v>
      </c>
      <c r="AT36" s="768" t="s">
        <v>292</v>
      </c>
      <c r="AU36" s="766" t="s">
        <v>292</v>
      </c>
      <c r="AV36" s="766" t="s">
        <v>292</v>
      </c>
      <c r="AW36" s="766" t="s">
        <v>292</v>
      </c>
      <c r="AX36" s="766" t="s">
        <v>292</v>
      </c>
      <c r="AY36" s="766" t="s">
        <v>292</v>
      </c>
      <c r="AZ36" s="767" t="s">
        <v>292</v>
      </c>
      <c r="BA36" s="768" t="s">
        <v>292</v>
      </c>
      <c r="BB36" s="766" t="s">
        <v>292</v>
      </c>
      <c r="BC36" s="766" t="s">
        <v>292</v>
      </c>
      <c r="BD36" s="769" t="s">
        <v>292</v>
      </c>
      <c r="BE36" s="765" t="s">
        <v>292</v>
      </c>
      <c r="BF36" s="770" t="s">
        <v>292</v>
      </c>
      <c r="BG36" s="770" t="s">
        <v>292</v>
      </c>
      <c r="BH36" s="701" t="s">
        <v>292</v>
      </c>
    </row>
    <row r="37" spans="1:61" s="610" customFormat="1" ht="10.5" customHeight="1" thickBot="1">
      <c r="A37" s="679">
        <v>46047</v>
      </c>
      <c r="B37" s="680">
        <f t="shared" si="1"/>
        <v>32</v>
      </c>
      <c r="C37" s="680">
        <v>3</v>
      </c>
      <c r="D37" s="680">
        <f t="shared" si="3"/>
        <v>29</v>
      </c>
      <c r="E37" s="771" t="s">
        <v>292</v>
      </c>
      <c r="F37" s="772" t="s">
        <v>292</v>
      </c>
      <c r="G37" s="771" t="s">
        <v>292</v>
      </c>
      <c r="H37" s="772"/>
      <c r="I37" s="771"/>
      <c r="J37" s="772" t="s">
        <v>292</v>
      </c>
      <c r="K37" s="771" t="s">
        <v>292</v>
      </c>
      <c r="L37" s="773"/>
      <c r="M37" s="774"/>
      <c r="N37" s="704"/>
      <c r="O37" s="704" t="s">
        <v>291</v>
      </c>
      <c r="P37" s="704"/>
      <c r="Q37" s="704"/>
      <c r="R37" s="681" t="s">
        <v>291</v>
      </c>
      <c r="S37" s="681"/>
      <c r="T37" s="681"/>
      <c r="U37" s="692"/>
      <c r="V37" s="681"/>
      <c r="W37" s="682" t="s">
        <v>291</v>
      </c>
      <c r="X37" s="686"/>
      <c r="Y37" s="686"/>
      <c r="Z37" s="686"/>
      <c r="AA37" s="686"/>
      <c r="AB37" s="692"/>
      <c r="AC37" s="682"/>
      <c r="AD37" s="692"/>
      <c r="AE37" s="692"/>
      <c r="AF37" s="692"/>
      <c r="AG37" s="681"/>
      <c r="AH37" s="681"/>
      <c r="AI37" s="681" t="s">
        <v>291</v>
      </c>
      <c r="AJ37" s="681"/>
      <c r="AK37" s="760" t="s">
        <v>292</v>
      </c>
      <c r="AL37" s="761" t="s">
        <v>295</v>
      </c>
      <c r="AM37" s="761" t="s">
        <v>295</v>
      </c>
      <c r="AN37" s="761"/>
      <c r="AO37" s="761" t="s">
        <v>295</v>
      </c>
      <c r="AP37" s="761" t="s">
        <v>295</v>
      </c>
      <c r="AQ37" s="761" t="s">
        <v>295</v>
      </c>
      <c r="AR37" s="761" t="s">
        <v>295</v>
      </c>
      <c r="AS37" s="762" t="s">
        <v>295</v>
      </c>
      <c r="AT37" s="763" t="s">
        <v>295</v>
      </c>
      <c r="AU37" s="761" t="s">
        <v>295</v>
      </c>
      <c r="AV37" s="761" t="s">
        <v>295</v>
      </c>
      <c r="AW37" s="761" t="s">
        <v>295</v>
      </c>
      <c r="AX37" s="761" t="s">
        <v>295</v>
      </c>
      <c r="AY37" s="761" t="s">
        <v>295</v>
      </c>
      <c r="AZ37" s="762" t="s">
        <v>295</v>
      </c>
      <c r="BA37" s="763" t="s">
        <v>295</v>
      </c>
      <c r="BB37" s="761" t="s">
        <v>295</v>
      </c>
      <c r="BC37" s="761" t="s">
        <v>295</v>
      </c>
      <c r="BD37" s="703" t="s">
        <v>295</v>
      </c>
      <c r="BE37" s="760" t="s">
        <v>295</v>
      </c>
      <c r="BF37" s="761" t="s">
        <v>295</v>
      </c>
      <c r="BG37" s="761" t="s">
        <v>295</v>
      </c>
      <c r="BH37" s="703" t="s">
        <v>295</v>
      </c>
    </row>
    <row r="38" spans="1:61" s="610" customFormat="1" ht="10.5" customHeight="1">
      <c r="A38" s="670">
        <v>46053</v>
      </c>
      <c r="B38" s="671">
        <f t="shared" si="1"/>
        <v>51</v>
      </c>
      <c r="C38" s="671"/>
      <c r="D38" s="671">
        <f t="shared" si="3"/>
        <v>51</v>
      </c>
      <c r="E38" s="746" t="s">
        <v>296</v>
      </c>
      <c r="F38" s="746" t="s">
        <v>296</v>
      </c>
      <c r="G38" s="746" t="s">
        <v>296</v>
      </c>
      <c r="H38" s="746"/>
      <c r="I38" s="746"/>
      <c r="J38" s="746" t="s">
        <v>296</v>
      </c>
      <c r="K38" s="746" t="s">
        <v>296</v>
      </c>
      <c r="L38" s="775"/>
      <c r="M38" s="776"/>
      <c r="N38" s="746" t="s">
        <v>296</v>
      </c>
      <c r="O38" s="746" t="s">
        <v>296</v>
      </c>
      <c r="P38" s="746" t="s">
        <v>296</v>
      </c>
      <c r="Q38" s="746" t="s">
        <v>296</v>
      </c>
      <c r="R38" s="770" t="s">
        <v>296</v>
      </c>
      <c r="S38" s="770" t="s">
        <v>296</v>
      </c>
      <c r="T38" s="770" t="s">
        <v>296</v>
      </c>
      <c r="U38" s="770" t="s">
        <v>296</v>
      </c>
      <c r="V38" s="770" t="s">
        <v>296</v>
      </c>
      <c r="W38" s="777" t="s">
        <v>296</v>
      </c>
      <c r="X38" s="778" t="s">
        <v>296</v>
      </c>
      <c r="Y38" s="778" t="s">
        <v>296</v>
      </c>
      <c r="Z38" s="778" t="s">
        <v>296</v>
      </c>
      <c r="AA38" s="778" t="s">
        <v>296</v>
      </c>
      <c r="AB38" s="779" t="s">
        <v>296</v>
      </c>
      <c r="AC38" s="770" t="s">
        <v>296</v>
      </c>
      <c r="AD38" s="770" t="s">
        <v>296</v>
      </c>
      <c r="AE38" s="770" t="s">
        <v>296</v>
      </c>
      <c r="AF38" s="779" t="s">
        <v>296</v>
      </c>
      <c r="AG38" s="779" t="s">
        <v>296</v>
      </c>
      <c r="AH38" s="770" t="s">
        <v>296</v>
      </c>
      <c r="AI38" s="780" t="s">
        <v>296</v>
      </c>
      <c r="AJ38" s="701" t="s">
        <v>296</v>
      </c>
      <c r="AK38" s="765" t="s">
        <v>296</v>
      </c>
      <c r="AL38" s="770" t="s">
        <v>296</v>
      </c>
      <c r="AM38" s="770" t="s">
        <v>296</v>
      </c>
      <c r="AN38" s="770"/>
      <c r="AO38" s="770" t="s">
        <v>296</v>
      </c>
      <c r="AP38" s="770" t="s">
        <v>296</v>
      </c>
      <c r="AQ38" s="770" t="s">
        <v>296</v>
      </c>
      <c r="AR38" s="770" t="s">
        <v>296</v>
      </c>
      <c r="AS38" s="781" t="s">
        <v>296</v>
      </c>
      <c r="AT38" s="782" t="s">
        <v>296</v>
      </c>
      <c r="AU38" s="770" t="s">
        <v>296</v>
      </c>
      <c r="AV38" s="770" t="s">
        <v>296</v>
      </c>
      <c r="AW38" s="770" t="s">
        <v>296</v>
      </c>
      <c r="AX38" s="770" t="s">
        <v>296</v>
      </c>
      <c r="AY38" s="770" t="s">
        <v>296</v>
      </c>
      <c r="AZ38" s="781" t="s">
        <v>296</v>
      </c>
      <c r="BA38" s="782" t="s">
        <v>296</v>
      </c>
      <c r="BB38" s="770" t="s">
        <v>296</v>
      </c>
      <c r="BC38" s="770" t="s">
        <v>296</v>
      </c>
      <c r="BD38" s="701" t="s">
        <v>296</v>
      </c>
      <c r="BE38" s="765" t="s">
        <v>296</v>
      </c>
      <c r="BF38" s="770" t="s">
        <v>296</v>
      </c>
      <c r="BG38" s="770" t="s">
        <v>296</v>
      </c>
      <c r="BH38" s="701" t="s">
        <v>296</v>
      </c>
      <c r="BI38" s="783"/>
    </row>
    <row r="39" spans="1:61" s="610" customFormat="1" ht="10.5" customHeight="1" thickBot="1">
      <c r="A39" s="679">
        <v>46054</v>
      </c>
      <c r="B39" s="680">
        <f t="shared" si="1"/>
        <v>51</v>
      </c>
      <c r="C39" s="784"/>
      <c r="D39" s="680">
        <f t="shared" si="3"/>
        <v>51</v>
      </c>
      <c r="E39" s="785" t="s">
        <v>297</v>
      </c>
      <c r="F39" s="785" t="s">
        <v>297</v>
      </c>
      <c r="G39" s="785" t="s">
        <v>297</v>
      </c>
      <c r="H39" s="785"/>
      <c r="I39" s="785"/>
      <c r="J39" s="785" t="s">
        <v>297</v>
      </c>
      <c r="K39" s="785" t="s">
        <v>297</v>
      </c>
      <c r="L39" s="786"/>
      <c r="M39" s="787"/>
      <c r="N39" s="772" t="s">
        <v>297</v>
      </c>
      <c r="O39" s="772" t="s">
        <v>297</v>
      </c>
      <c r="P39" s="772" t="s">
        <v>297</v>
      </c>
      <c r="Q39" s="772" t="s">
        <v>297</v>
      </c>
      <c r="R39" s="761" t="s">
        <v>297</v>
      </c>
      <c r="S39" s="761" t="s">
        <v>297</v>
      </c>
      <c r="T39" s="761" t="s">
        <v>297</v>
      </c>
      <c r="U39" s="761" t="s">
        <v>297</v>
      </c>
      <c r="V39" s="761" t="s">
        <v>297</v>
      </c>
      <c r="W39" s="788" t="s">
        <v>297</v>
      </c>
      <c r="X39" s="789" t="s">
        <v>297</v>
      </c>
      <c r="Y39" s="789" t="s">
        <v>297</v>
      </c>
      <c r="Z39" s="789" t="s">
        <v>297</v>
      </c>
      <c r="AA39" s="789" t="s">
        <v>297</v>
      </c>
      <c r="AB39" s="790" t="s">
        <v>297</v>
      </c>
      <c r="AC39" s="761" t="s">
        <v>297</v>
      </c>
      <c r="AD39" s="761" t="s">
        <v>297</v>
      </c>
      <c r="AE39" s="761" t="s">
        <v>297</v>
      </c>
      <c r="AF39" s="790" t="s">
        <v>297</v>
      </c>
      <c r="AG39" s="790" t="s">
        <v>297</v>
      </c>
      <c r="AH39" s="761" t="s">
        <v>297</v>
      </c>
      <c r="AI39" s="791" t="s">
        <v>297</v>
      </c>
      <c r="AJ39" s="761" t="s">
        <v>297</v>
      </c>
      <c r="AK39" s="760" t="s">
        <v>297</v>
      </c>
      <c r="AL39" s="791" t="s">
        <v>297</v>
      </c>
      <c r="AM39" s="791" t="s">
        <v>297</v>
      </c>
      <c r="AN39" s="791"/>
      <c r="AO39" s="791" t="s">
        <v>297</v>
      </c>
      <c r="AP39" s="791" t="s">
        <v>297</v>
      </c>
      <c r="AQ39" s="791" t="s">
        <v>297</v>
      </c>
      <c r="AR39" s="791" t="s">
        <v>297</v>
      </c>
      <c r="AS39" s="762" t="s">
        <v>297</v>
      </c>
      <c r="AT39" s="763" t="s">
        <v>297</v>
      </c>
      <c r="AU39" s="791" t="s">
        <v>297</v>
      </c>
      <c r="AV39" s="791" t="s">
        <v>297</v>
      </c>
      <c r="AW39" s="791" t="s">
        <v>297</v>
      </c>
      <c r="AX39" s="791" t="s">
        <v>297</v>
      </c>
      <c r="AY39" s="791" t="s">
        <v>297</v>
      </c>
      <c r="AZ39" s="762" t="s">
        <v>297</v>
      </c>
      <c r="BA39" s="763" t="s">
        <v>297</v>
      </c>
      <c r="BB39" s="761" t="s">
        <v>297</v>
      </c>
      <c r="BC39" s="761" t="s">
        <v>297</v>
      </c>
      <c r="BD39" s="703" t="s">
        <v>297</v>
      </c>
      <c r="BE39" s="760" t="s">
        <v>297</v>
      </c>
      <c r="BF39" s="761" t="s">
        <v>297</v>
      </c>
      <c r="BG39" s="761" t="s">
        <v>297</v>
      </c>
      <c r="BH39" s="703" t="s">
        <v>297</v>
      </c>
    </row>
    <row r="40" spans="1:61" s="590" customFormat="1" ht="11.1" customHeight="1">
      <c r="A40" s="670">
        <v>46060</v>
      </c>
      <c r="B40" s="792"/>
      <c r="C40" s="792"/>
      <c r="D40" s="792"/>
      <c r="E40" s="793"/>
      <c r="F40" s="793"/>
      <c r="G40" s="793"/>
      <c r="H40" s="793"/>
      <c r="I40" s="793"/>
      <c r="J40" s="793"/>
      <c r="K40" s="793"/>
      <c r="L40" s="794"/>
      <c r="M40" s="795"/>
      <c r="N40" s="796"/>
      <c r="O40" s="793"/>
      <c r="P40" s="793"/>
      <c r="Q40" s="793"/>
      <c r="R40" s="793"/>
      <c r="S40" s="793"/>
      <c r="T40" s="793"/>
      <c r="U40" s="793"/>
      <c r="V40" s="797"/>
      <c r="W40" s="793"/>
      <c r="X40" s="677"/>
      <c r="Y40" s="677"/>
      <c r="Z40" s="677"/>
      <c r="AA40" s="677"/>
      <c r="AB40" s="798"/>
      <c r="AC40" s="672"/>
      <c r="AD40" s="672"/>
      <c r="AE40" s="672"/>
      <c r="AF40" s="672"/>
      <c r="AG40" s="798"/>
      <c r="AH40" s="672"/>
      <c r="AI40" s="691"/>
      <c r="AJ40" s="799"/>
      <c r="AK40" s="800"/>
      <c r="AL40" s="801"/>
      <c r="AM40" s="793"/>
      <c r="AN40" s="801"/>
      <c r="AO40" s="801"/>
      <c r="AP40" s="801"/>
      <c r="AQ40" s="802"/>
      <c r="AR40" s="793"/>
      <c r="AS40" s="803"/>
      <c r="AT40" s="804"/>
      <c r="AU40" s="802"/>
      <c r="AV40" s="801"/>
      <c r="AW40" s="802"/>
      <c r="AX40" s="802"/>
      <c r="AY40" s="793"/>
      <c r="AZ40" s="803"/>
      <c r="BA40" s="804"/>
      <c r="BB40" s="793"/>
      <c r="BC40" s="793"/>
      <c r="BD40" s="674"/>
      <c r="BE40" s="805"/>
      <c r="BF40" s="793"/>
      <c r="BG40" s="793"/>
      <c r="BH40" s="794"/>
    </row>
    <row r="41" spans="1:61" s="590" customFormat="1" ht="13.5" customHeight="1" thickBot="1">
      <c r="A41" s="679">
        <v>46061</v>
      </c>
      <c r="B41" s="806"/>
      <c r="C41" s="806"/>
      <c r="D41" s="806"/>
      <c r="E41" s="807"/>
      <c r="F41" s="807"/>
      <c r="G41" s="807"/>
      <c r="H41" s="807"/>
      <c r="I41" s="807"/>
      <c r="J41" s="807"/>
      <c r="K41" s="807"/>
      <c r="L41" s="808"/>
      <c r="M41" s="809"/>
      <c r="N41" s="810"/>
      <c r="O41" s="807"/>
      <c r="P41" s="807"/>
      <c r="Q41" s="807"/>
      <c r="R41" s="807"/>
      <c r="S41" s="807"/>
      <c r="T41" s="807"/>
      <c r="U41" s="807"/>
      <c r="V41" s="811"/>
      <c r="W41" s="807"/>
      <c r="X41" s="686"/>
      <c r="Y41" s="686"/>
      <c r="Z41" s="686"/>
      <c r="AA41" s="686"/>
      <c r="AB41" s="812"/>
      <c r="AC41" s="813"/>
      <c r="AD41" s="813"/>
      <c r="AE41" s="814"/>
      <c r="AF41" s="814"/>
      <c r="AG41" s="815"/>
      <c r="AH41" s="813"/>
      <c r="AI41" s="816"/>
      <c r="AJ41" s="817"/>
      <c r="AK41" s="818"/>
      <c r="AL41" s="819"/>
      <c r="AM41" s="820"/>
      <c r="AN41" s="819"/>
      <c r="AO41" s="819"/>
      <c r="AP41" s="819"/>
      <c r="AQ41" s="821"/>
      <c r="AR41" s="807"/>
      <c r="AS41" s="922"/>
      <c r="AT41" s="923"/>
      <c r="AU41" s="821"/>
      <c r="AV41" s="819"/>
      <c r="AW41" s="821"/>
      <c r="AX41" s="821"/>
      <c r="AY41" s="823"/>
      <c r="AZ41" s="824"/>
      <c r="BA41" s="825"/>
      <c r="BB41" s="807"/>
      <c r="BC41" s="807"/>
      <c r="BD41" s="826"/>
      <c r="BE41" s="827"/>
      <c r="BF41" s="828"/>
      <c r="BG41" s="828"/>
      <c r="BH41" s="829"/>
    </row>
    <row r="42" spans="1:61" s="590" customFormat="1" ht="13.5" customHeight="1">
      <c r="A42" s="670">
        <v>46067</v>
      </c>
      <c r="B42" s="792"/>
      <c r="C42" s="792"/>
      <c r="D42" s="792"/>
      <c r="E42" s="793"/>
      <c r="F42" s="793"/>
      <c r="G42" s="793"/>
      <c r="H42" s="793"/>
      <c r="I42" s="793"/>
      <c r="J42" s="793"/>
      <c r="K42" s="793"/>
      <c r="L42" s="794"/>
      <c r="M42" s="795"/>
      <c r="N42" s="796"/>
      <c r="O42" s="793"/>
      <c r="P42" s="793"/>
      <c r="Q42" s="793"/>
      <c r="R42" s="793"/>
      <c r="S42" s="793"/>
      <c r="T42" s="793"/>
      <c r="U42" s="793"/>
      <c r="V42" s="797"/>
      <c r="W42" s="793"/>
      <c r="X42" s="830"/>
      <c r="Y42" s="830"/>
      <c r="Z42" s="830"/>
      <c r="AA42" s="830"/>
      <c r="AB42" s="831"/>
      <c r="AC42" s="832"/>
      <c r="AD42" s="832"/>
      <c r="AE42" s="833"/>
      <c r="AF42" s="833"/>
      <c r="AG42" s="834"/>
      <c r="AH42" s="835"/>
      <c r="AI42" s="836"/>
      <c r="AJ42" s="837"/>
      <c r="AK42" s="838"/>
      <c r="AL42" s="839"/>
      <c r="AM42" s="840"/>
      <c r="AN42" s="839"/>
      <c r="AO42" s="839"/>
      <c r="AP42" s="839"/>
      <c r="AQ42" s="841"/>
      <c r="AR42" s="793"/>
      <c r="AS42" s="924"/>
      <c r="AT42" s="925"/>
      <c r="AU42" s="841"/>
      <c r="AV42" s="839"/>
      <c r="AW42" s="841"/>
      <c r="AX42" s="841"/>
      <c r="AY42" s="842"/>
      <c r="AZ42" s="803"/>
      <c r="BA42" s="804"/>
      <c r="BB42" s="793"/>
      <c r="BC42" s="793"/>
      <c r="BD42" s="843"/>
      <c r="BE42" s="844"/>
      <c r="BF42" s="845"/>
      <c r="BG42" s="845"/>
      <c r="BH42" s="846"/>
    </row>
    <row r="43" spans="1:61" ht="13.5" customHeight="1" thickBot="1">
      <c r="A43" s="679">
        <v>46068</v>
      </c>
      <c r="B43" s="847"/>
      <c r="C43" s="847"/>
      <c r="D43" s="847"/>
      <c r="E43" s="828"/>
      <c r="F43" s="828"/>
      <c r="G43" s="828"/>
      <c r="H43" s="828"/>
      <c r="I43" s="828"/>
      <c r="J43" s="828"/>
      <c r="K43" s="828"/>
      <c r="L43" s="829"/>
      <c r="M43" s="848"/>
      <c r="N43" s="849"/>
      <c r="O43" s="828"/>
      <c r="P43" s="828"/>
      <c r="Q43" s="828"/>
      <c r="R43" s="828"/>
      <c r="S43" s="828"/>
      <c r="T43" s="828"/>
      <c r="U43" s="823"/>
      <c r="V43" s="850"/>
      <c r="W43" s="823"/>
      <c r="X43" s="851"/>
      <c r="Y43" s="851"/>
      <c r="Z43" s="851"/>
      <c r="AA43" s="851"/>
      <c r="AB43" s="852"/>
      <c r="AC43" s="813"/>
      <c r="AD43" s="813"/>
      <c r="AE43" s="814"/>
      <c r="AF43" s="814"/>
      <c r="AG43" s="853"/>
      <c r="AH43" s="822"/>
      <c r="AI43" s="854"/>
      <c r="AJ43" s="817"/>
      <c r="AK43" s="818"/>
      <c r="AL43" s="819"/>
      <c r="AM43" s="820"/>
      <c r="AN43" s="819"/>
      <c r="AO43" s="819"/>
      <c r="AP43" s="819"/>
      <c r="AQ43" s="821"/>
      <c r="AR43" s="807"/>
      <c r="AS43" s="922"/>
      <c r="AT43" s="923"/>
      <c r="AU43" s="821"/>
      <c r="AV43" s="819"/>
      <c r="AW43" s="821"/>
      <c r="AX43" s="821"/>
      <c r="AY43" s="823"/>
      <c r="AZ43" s="824"/>
      <c r="BA43" s="825"/>
      <c r="BB43" s="807"/>
      <c r="BC43" s="807"/>
      <c r="BD43" s="826"/>
      <c r="BE43" s="827"/>
      <c r="BF43" s="828"/>
      <c r="BG43" s="828"/>
      <c r="BH43" s="829"/>
    </row>
    <row r="44" spans="1:61" ht="13.5" customHeight="1">
      <c r="A44" s="670">
        <v>46074</v>
      </c>
      <c r="B44" s="855"/>
      <c r="C44" s="855"/>
      <c r="D44" s="855"/>
      <c r="E44" s="845"/>
      <c r="F44" s="845"/>
      <c r="G44" s="845"/>
      <c r="H44" s="845"/>
      <c r="I44" s="845"/>
      <c r="J44" s="845"/>
      <c r="K44" s="845"/>
      <c r="L44" s="846"/>
      <c r="M44" s="856"/>
      <c r="N44" s="857"/>
      <c r="O44" s="845"/>
      <c r="P44" s="845"/>
      <c r="Q44" s="845"/>
      <c r="R44" s="845"/>
      <c r="S44" s="845"/>
      <c r="T44" s="845"/>
      <c r="U44" s="842"/>
      <c r="V44" s="858"/>
      <c r="W44" s="842"/>
      <c r="X44" s="830"/>
      <c r="Y44" s="830"/>
      <c r="Z44" s="830"/>
      <c r="AA44" s="830"/>
      <c r="AB44" s="831"/>
      <c r="AC44" s="832"/>
      <c r="AD44" s="832"/>
      <c r="AE44" s="833"/>
      <c r="AF44" s="833"/>
      <c r="AG44" s="834"/>
      <c r="AH44" s="835"/>
      <c r="AI44" s="836"/>
      <c r="AJ44" s="837"/>
      <c r="AK44" s="838"/>
      <c r="AL44" s="839"/>
      <c r="AM44" s="840"/>
      <c r="AN44" s="839"/>
      <c r="AO44" s="839"/>
      <c r="AP44" s="839"/>
      <c r="AQ44" s="841"/>
      <c r="AR44" s="793"/>
      <c r="AS44" s="924"/>
      <c r="AT44" s="925"/>
      <c r="AU44" s="841"/>
      <c r="AV44" s="839"/>
      <c r="AW44" s="841"/>
      <c r="AX44" s="841"/>
      <c r="AY44" s="842"/>
      <c r="AZ44" s="803"/>
      <c r="BA44" s="804"/>
      <c r="BB44" s="793"/>
      <c r="BC44" s="793"/>
      <c r="BD44" s="843"/>
      <c r="BE44" s="844"/>
      <c r="BF44" s="845"/>
      <c r="BG44" s="845"/>
      <c r="BH44" s="846"/>
    </row>
    <row r="45" spans="1:61" ht="13.5" customHeight="1" thickBot="1">
      <c r="A45" s="679">
        <v>46075</v>
      </c>
      <c r="B45" s="847"/>
      <c r="C45" s="847"/>
      <c r="D45" s="847"/>
      <c r="E45" s="828"/>
      <c r="F45" s="828"/>
      <c r="G45" s="828"/>
      <c r="H45" s="828"/>
      <c r="I45" s="828"/>
      <c r="J45" s="828"/>
      <c r="K45" s="828"/>
      <c r="L45" s="829"/>
      <c r="M45" s="848"/>
      <c r="N45" s="849"/>
      <c r="O45" s="828"/>
      <c r="P45" s="828"/>
      <c r="Q45" s="828"/>
      <c r="R45" s="828"/>
      <c r="S45" s="828"/>
      <c r="T45" s="828"/>
      <c r="U45" s="823"/>
      <c r="V45" s="850"/>
      <c r="W45" s="823"/>
      <c r="X45" s="851"/>
      <c r="Y45" s="851"/>
      <c r="Z45" s="851"/>
      <c r="AA45" s="851"/>
      <c r="AB45" s="852"/>
      <c r="AC45" s="813"/>
      <c r="AD45" s="813"/>
      <c r="AE45" s="814"/>
      <c r="AF45" s="814"/>
      <c r="AG45" s="853"/>
      <c r="AH45" s="822"/>
      <c r="AI45" s="854"/>
      <c r="AJ45" s="817"/>
      <c r="AK45" s="818"/>
      <c r="AL45" s="819"/>
      <c r="AM45" s="820"/>
      <c r="AN45" s="819"/>
      <c r="AO45" s="819"/>
      <c r="AP45" s="819"/>
      <c r="AQ45" s="821"/>
      <c r="AR45" s="807"/>
      <c r="AS45" s="922"/>
      <c r="AT45" s="923"/>
      <c r="AU45" s="821"/>
      <c r="AV45" s="819"/>
      <c r="AW45" s="821"/>
      <c r="AX45" s="821"/>
      <c r="AY45" s="823"/>
      <c r="AZ45" s="824"/>
      <c r="BA45" s="825"/>
      <c r="BB45" s="807"/>
      <c r="BC45" s="807"/>
      <c r="BD45" s="826"/>
      <c r="BE45" s="827"/>
      <c r="BF45" s="828"/>
      <c r="BG45" s="828"/>
      <c r="BH45" s="829"/>
    </row>
    <row r="46" spans="1:61" ht="13.5" customHeight="1">
      <c r="A46" s="670">
        <v>46081</v>
      </c>
      <c r="B46" s="855"/>
      <c r="C46" s="855"/>
      <c r="D46" s="855"/>
      <c r="E46" s="845"/>
      <c r="F46" s="845"/>
      <c r="G46" s="845"/>
      <c r="H46" s="845"/>
      <c r="I46" s="845"/>
      <c r="J46" s="845"/>
      <c r="K46" s="845"/>
      <c r="L46" s="846"/>
      <c r="M46" s="856"/>
      <c r="N46" s="857"/>
      <c r="O46" s="845"/>
      <c r="P46" s="845"/>
      <c r="Q46" s="845"/>
      <c r="R46" s="845"/>
      <c r="S46" s="845"/>
      <c r="T46" s="845"/>
      <c r="U46" s="842"/>
      <c r="V46" s="858"/>
      <c r="W46" s="842"/>
      <c r="X46" s="830"/>
      <c r="Y46" s="830"/>
      <c r="Z46" s="830"/>
      <c r="AA46" s="830"/>
      <c r="AB46" s="831"/>
      <c r="AC46" s="832"/>
      <c r="AD46" s="832"/>
      <c r="AE46" s="833"/>
      <c r="AF46" s="833"/>
      <c r="AG46" s="834"/>
      <c r="AH46" s="835"/>
      <c r="AI46" s="836"/>
      <c r="AJ46" s="837"/>
      <c r="AK46" s="838"/>
      <c r="AL46" s="839"/>
      <c r="AM46" s="840"/>
      <c r="AN46" s="839"/>
      <c r="AO46" s="839"/>
      <c r="AP46" s="839"/>
      <c r="AQ46" s="841"/>
      <c r="AR46" s="793"/>
      <c r="AS46" s="924"/>
      <c r="AT46" s="925"/>
      <c r="AU46" s="841"/>
      <c r="AV46" s="839"/>
      <c r="AW46" s="841"/>
      <c r="AX46" s="841"/>
      <c r="AY46" s="842"/>
      <c r="AZ46" s="803"/>
      <c r="BA46" s="804"/>
      <c r="BB46" s="793"/>
      <c r="BC46" s="793"/>
      <c r="BD46" s="843"/>
      <c r="BE46" s="844"/>
      <c r="BF46" s="845"/>
      <c r="BG46" s="845"/>
      <c r="BH46" s="846"/>
    </row>
    <row r="47" spans="1:61" ht="13.5" customHeight="1" thickBot="1">
      <c r="A47" s="679">
        <v>46082</v>
      </c>
      <c r="B47" s="847"/>
      <c r="C47" s="847"/>
      <c r="D47" s="847"/>
      <c r="E47" s="828"/>
      <c r="F47" s="828"/>
      <c r="G47" s="828"/>
      <c r="H47" s="828"/>
      <c r="I47" s="828"/>
      <c r="J47" s="828"/>
      <c r="K47" s="828"/>
      <c r="L47" s="829"/>
      <c r="M47" s="848"/>
      <c r="N47" s="849"/>
      <c r="O47" s="828"/>
      <c r="P47" s="828"/>
      <c r="Q47" s="828"/>
      <c r="R47" s="828"/>
      <c r="S47" s="828"/>
      <c r="T47" s="828"/>
      <c r="U47" s="823"/>
      <c r="V47" s="850"/>
      <c r="W47" s="823"/>
      <c r="X47" s="851"/>
      <c r="Y47" s="851"/>
      <c r="Z47" s="851"/>
      <c r="AA47" s="851"/>
      <c r="AB47" s="852"/>
      <c r="AC47" s="813"/>
      <c r="AD47" s="813"/>
      <c r="AE47" s="814"/>
      <c r="AF47" s="814"/>
      <c r="AG47" s="853"/>
      <c r="AH47" s="822"/>
      <c r="AI47" s="854"/>
      <c r="AJ47" s="817"/>
      <c r="AK47" s="818"/>
      <c r="AL47" s="819"/>
      <c r="AM47" s="820"/>
      <c r="AN47" s="819"/>
      <c r="AO47" s="819"/>
      <c r="AP47" s="819"/>
      <c r="AQ47" s="821"/>
      <c r="AR47" s="807"/>
      <c r="AS47" s="922"/>
      <c r="AT47" s="923"/>
      <c r="AU47" s="821"/>
      <c r="AV47" s="819"/>
      <c r="AW47" s="821"/>
      <c r="AX47" s="821"/>
      <c r="AY47" s="823"/>
      <c r="AZ47" s="824"/>
      <c r="BA47" s="825"/>
      <c r="BB47" s="807"/>
      <c r="BC47" s="807"/>
      <c r="BD47" s="826"/>
      <c r="BE47" s="827"/>
      <c r="BF47" s="828"/>
      <c r="BG47" s="828"/>
      <c r="BH47" s="829"/>
    </row>
    <row r="48" spans="1:61" ht="13.5" customHeight="1">
      <c r="A48" s="670">
        <v>46088</v>
      </c>
      <c r="B48" s="855"/>
      <c r="C48" s="855"/>
      <c r="D48" s="855"/>
      <c r="E48" s="845"/>
      <c r="F48" s="845"/>
      <c r="G48" s="845"/>
      <c r="H48" s="845"/>
      <c r="I48" s="845"/>
      <c r="J48" s="845"/>
      <c r="K48" s="845"/>
      <c r="L48" s="846"/>
      <c r="M48" s="856"/>
      <c r="N48" s="857"/>
      <c r="O48" s="845"/>
      <c r="P48" s="845"/>
      <c r="Q48" s="845"/>
      <c r="R48" s="845"/>
      <c r="S48" s="845"/>
      <c r="T48" s="845"/>
      <c r="U48" s="842"/>
      <c r="V48" s="858"/>
      <c r="W48" s="842"/>
      <c r="X48" s="830"/>
      <c r="Y48" s="830"/>
      <c r="Z48" s="830"/>
      <c r="AA48" s="830"/>
      <c r="AB48" s="831"/>
      <c r="AC48" s="832"/>
      <c r="AD48" s="832"/>
      <c r="AE48" s="833"/>
      <c r="AF48" s="833"/>
      <c r="AG48" s="834"/>
      <c r="AH48" s="835"/>
      <c r="AI48" s="836"/>
      <c r="AJ48" s="837"/>
      <c r="AK48" s="838"/>
      <c r="AL48" s="839"/>
      <c r="AM48" s="840"/>
      <c r="AN48" s="839"/>
      <c r="AO48" s="839"/>
      <c r="AP48" s="839"/>
      <c r="AQ48" s="841"/>
      <c r="AR48" s="793"/>
      <c r="AS48" s="924"/>
      <c r="AT48" s="925"/>
      <c r="AU48" s="841"/>
      <c r="AV48" s="839"/>
      <c r="AW48" s="841"/>
      <c r="AX48" s="841"/>
      <c r="AY48" s="842"/>
      <c r="AZ48" s="803"/>
      <c r="BA48" s="804"/>
      <c r="BB48" s="793"/>
      <c r="BC48" s="793"/>
      <c r="BD48" s="843"/>
      <c r="BE48" s="844"/>
      <c r="BF48" s="845"/>
      <c r="BG48" s="845"/>
      <c r="BH48" s="846"/>
    </row>
    <row r="49" spans="1:63" ht="13.5" customHeight="1" thickBot="1">
      <c r="A49" s="679">
        <v>46089</v>
      </c>
      <c r="B49" s="847"/>
      <c r="C49" s="847"/>
      <c r="D49" s="847"/>
      <c r="E49" s="828"/>
      <c r="F49" s="828"/>
      <c r="G49" s="828"/>
      <c r="H49" s="828"/>
      <c r="I49" s="828"/>
      <c r="J49" s="828"/>
      <c r="K49" s="828"/>
      <c r="L49" s="829"/>
      <c r="M49" s="848"/>
      <c r="N49" s="849"/>
      <c r="O49" s="828"/>
      <c r="P49" s="828"/>
      <c r="Q49" s="828"/>
      <c r="R49" s="828"/>
      <c r="S49" s="828"/>
      <c r="T49" s="828"/>
      <c r="U49" s="823"/>
      <c r="V49" s="850"/>
      <c r="W49" s="823"/>
      <c r="X49" s="851"/>
      <c r="Y49" s="851"/>
      <c r="Z49" s="851"/>
      <c r="AA49" s="851"/>
      <c r="AB49" s="852"/>
      <c r="AC49" s="813"/>
      <c r="AD49" s="813"/>
      <c r="AE49" s="814"/>
      <c r="AF49" s="814"/>
      <c r="AG49" s="853"/>
      <c r="AH49" s="822"/>
      <c r="AI49" s="854"/>
      <c r="AJ49" s="817"/>
      <c r="AK49" s="818"/>
      <c r="AL49" s="819"/>
      <c r="AM49" s="820"/>
      <c r="AN49" s="819"/>
      <c r="AO49" s="819"/>
      <c r="AP49" s="819"/>
      <c r="AQ49" s="821"/>
      <c r="AR49" s="807"/>
      <c r="AS49" s="922"/>
      <c r="AT49" s="923"/>
      <c r="AU49" s="821"/>
      <c r="AV49" s="819"/>
      <c r="AW49" s="821"/>
      <c r="AX49" s="821"/>
      <c r="AY49" s="823"/>
      <c r="AZ49" s="824"/>
      <c r="BA49" s="825"/>
      <c r="BB49" s="807"/>
      <c r="BC49" s="807"/>
      <c r="BD49" s="826"/>
      <c r="BE49" s="827"/>
      <c r="BF49" s="828"/>
      <c r="BG49" s="828"/>
      <c r="BH49" s="829"/>
    </row>
    <row r="50" spans="1:63" ht="13.5" customHeight="1">
      <c r="A50" s="670">
        <v>46095</v>
      </c>
      <c r="B50" s="855"/>
      <c r="C50" s="855"/>
      <c r="D50" s="855"/>
      <c r="E50" s="845"/>
      <c r="F50" s="845"/>
      <c r="G50" s="845"/>
      <c r="H50" s="845"/>
      <c r="I50" s="845"/>
      <c r="J50" s="845"/>
      <c r="K50" s="845"/>
      <c r="L50" s="846"/>
      <c r="M50" s="856"/>
      <c r="N50" s="857"/>
      <c r="O50" s="845"/>
      <c r="P50" s="845"/>
      <c r="Q50" s="845"/>
      <c r="R50" s="845"/>
      <c r="S50" s="845"/>
      <c r="T50" s="845"/>
      <c r="U50" s="842"/>
      <c r="V50" s="858"/>
      <c r="W50" s="842"/>
      <c r="X50" s="830"/>
      <c r="Y50" s="830"/>
      <c r="Z50" s="830"/>
      <c r="AA50" s="830"/>
      <c r="AB50" s="831"/>
      <c r="AC50" s="832"/>
      <c r="AD50" s="832"/>
      <c r="AE50" s="833"/>
      <c r="AF50" s="833"/>
      <c r="AG50" s="834"/>
      <c r="AH50" s="835"/>
      <c r="AI50" s="836"/>
      <c r="AJ50" s="837"/>
      <c r="AK50" s="838"/>
      <c r="AL50" s="839"/>
      <c r="AM50" s="840"/>
      <c r="AN50" s="839"/>
      <c r="AO50" s="839"/>
      <c r="AP50" s="839"/>
      <c r="AQ50" s="841"/>
      <c r="AR50" s="793"/>
      <c r="AS50" s="924"/>
      <c r="AT50" s="925"/>
      <c r="AU50" s="841"/>
      <c r="AV50" s="839"/>
      <c r="AW50" s="841"/>
      <c r="AX50" s="841"/>
      <c r="AY50" s="842"/>
      <c r="AZ50" s="803"/>
      <c r="BA50" s="804"/>
      <c r="BB50" s="793"/>
      <c r="BC50" s="793"/>
      <c r="BD50" s="843"/>
      <c r="BE50" s="844"/>
      <c r="BF50" s="845"/>
      <c r="BG50" s="845"/>
      <c r="BH50" s="846"/>
    </row>
    <row r="51" spans="1:63" ht="13.5" customHeight="1" thickBot="1">
      <c r="A51" s="679">
        <v>46096</v>
      </c>
      <c r="B51" s="847"/>
      <c r="C51" s="847"/>
      <c r="D51" s="847"/>
      <c r="E51" s="828"/>
      <c r="F51" s="828"/>
      <c r="G51" s="828"/>
      <c r="H51" s="828"/>
      <c r="I51" s="828"/>
      <c r="J51" s="828"/>
      <c r="K51" s="828"/>
      <c r="L51" s="829"/>
      <c r="M51" s="848"/>
      <c r="N51" s="849"/>
      <c r="O51" s="828"/>
      <c r="P51" s="828"/>
      <c r="Q51" s="828"/>
      <c r="R51" s="828"/>
      <c r="S51" s="828"/>
      <c r="T51" s="828"/>
      <c r="U51" s="823"/>
      <c r="V51" s="850"/>
      <c r="W51" s="823"/>
      <c r="X51" s="851"/>
      <c r="Y51" s="851"/>
      <c r="Z51" s="851"/>
      <c r="AA51" s="851"/>
      <c r="AB51" s="852"/>
      <c r="AC51" s="813"/>
      <c r="AD51" s="813"/>
      <c r="AE51" s="814"/>
      <c r="AF51" s="814"/>
      <c r="AG51" s="853"/>
      <c r="AH51" s="822"/>
      <c r="AI51" s="854"/>
      <c r="AJ51" s="817"/>
      <c r="AK51" s="818"/>
      <c r="AL51" s="819"/>
      <c r="AM51" s="820"/>
      <c r="AN51" s="819"/>
      <c r="AO51" s="819"/>
      <c r="AP51" s="819"/>
      <c r="AQ51" s="821"/>
      <c r="AR51" s="807"/>
      <c r="AS51" s="922"/>
      <c r="AT51" s="923"/>
      <c r="AU51" s="821"/>
      <c r="AV51" s="819"/>
      <c r="AW51" s="821"/>
      <c r="AX51" s="821"/>
      <c r="AY51" s="823"/>
      <c r="AZ51" s="824"/>
      <c r="BA51" s="825"/>
      <c r="BB51" s="807"/>
      <c r="BC51" s="807"/>
      <c r="BD51" s="826"/>
      <c r="BE51" s="827"/>
      <c r="BF51" s="828"/>
      <c r="BG51" s="828"/>
      <c r="BH51" s="829"/>
    </row>
    <row r="52" spans="1:63" ht="13.5" customHeight="1">
      <c r="A52" s="670">
        <v>46102</v>
      </c>
      <c r="B52" s="855"/>
      <c r="C52" s="855"/>
      <c r="D52" s="855"/>
      <c r="E52" s="845"/>
      <c r="F52" s="845"/>
      <c r="G52" s="845"/>
      <c r="H52" s="845"/>
      <c r="I52" s="845"/>
      <c r="J52" s="845"/>
      <c r="K52" s="845"/>
      <c r="L52" s="846"/>
      <c r="M52" s="856"/>
      <c r="N52" s="857"/>
      <c r="O52" s="845"/>
      <c r="P52" s="845"/>
      <c r="Q52" s="845"/>
      <c r="R52" s="845"/>
      <c r="S52" s="845"/>
      <c r="T52" s="845"/>
      <c r="U52" s="842"/>
      <c r="V52" s="858"/>
      <c r="W52" s="842"/>
      <c r="X52" s="830"/>
      <c r="Y52" s="830"/>
      <c r="Z52" s="830"/>
      <c r="AA52" s="830"/>
      <c r="AB52" s="831"/>
      <c r="AC52" s="832"/>
      <c r="AD52" s="832"/>
      <c r="AE52" s="833"/>
      <c r="AF52" s="833"/>
      <c r="AG52" s="834"/>
      <c r="AH52" s="835"/>
      <c r="AI52" s="836"/>
      <c r="AJ52" s="837"/>
      <c r="AK52" s="838"/>
      <c r="AL52" s="839"/>
      <c r="AM52" s="840"/>
      <c r="AN52" s="839"/>
      <c r="AO52" s="839"/>
      <c r="AP52" s="839"/>
      <c r="AQ52" s="841"/>
      <c r="AR52" s="793"/>
      <c r="AS52" s="924"/>
      <c r="AT52" s="925"/>
      <c r="AU52" s="841"/>
      <c r="AV52" s="839"/>
      <c r="AW52" s="841"/>
      <c r="AX52" s="841"/>
      <c r="AY52" s="842"/>
      <c r="AZ52" s="803"/>
      <c r="BA52" s="804"/>
      <c r="BB52" s="793"/>
      <c r="BC52" s="793"/>
      <c r="BD52" s="843"/>
      <c r="BE52" s="844"/>
      <c r="BF52" s="845"/>
      <c r="BG52" s="845"/>
      <c r="BH52" s="846"/>
    </row>
    <row r="53" spans="1:63" ht="13.5" customHeight="1" thickBot="1">
      <c r="A53" s="679">
        <v>46103</v>
      </c>
      <c r="B53" s="847"/>
      <c r="C53" s="847"/>
      <c r="D53" s="847"/>
      <c r="E53" s="828"/>
      <c r="F53" s="828"/>
      <c r="G53" s="828"/>
      <c r="H53" s="828"/>
      <c r="I53" s="828"/>
      <c r="J53" s="828"/>
      <c r="K53" s="828"/>
      <c r="L53" s="829"/>
      <c r="M53" s="848"/>
      <c r="N53" s="849"/>
      <c r="O53" s="828"/>
      <c r="P53" s="828"/>
      <c r="Q53" s="828"/>
      <c r="R53" s="828"/>
      <c r="S53" s="828"/>
      <c r="T53" s="828"/>
      <c r="U53" s="823"/>
      <c r="V53" s="850"/>
      <c r="W53" s="823"/>
      <c r="X53" s="859" t="s">
        <v>298</v>
      </c>
      <c r="Y53" s="859" t="s">
        <v>299</v>
      </c>
      <c r="Z53" s="859"/>
      <c r="AA53" s="859" t="s">
        <v>298</v>
      </c>
      <c r="AB53" s="852"/>
      <c r="AC53" s="813"/>
      <c r="AD53" s="813"/>
      <c r="AE53" s="814"/>
      <c r="AF53" s="814"/>
      <c r="AG53" s="853"/>
      <c r="AH53" s="822"/>
      <c r="AI53" s="854"/>
      <c r="AJ53" s="817"/>
      <c r="AK53" s="818"/>
      <c r="AL53" s="819"/>
      <c r="AM53" s="820"/>
      <c r="AN53" s="819"/>
      <c r="AO53" s="819"/>
      <c r="AP53" s="819"/>
      <c r="AQ53" s="821"/>
      <c r="AR53" s="807"/>
      <c r="AS53" s="922"/>
      <c r="AT53" s="923"/>
      <c r="AU53" s="821"/>
      <c r="AV53" s="819"/>
      <c r="AW53" s="821"/>
      <c r="AX53" s="821"/>
      <c r="AY53" s="823"/>
      <c r="AZ53" s="824"/>
      <c r="BA53" s="825"/>
      <c r="BB53" s="807"/>
      <c r="BC53" s="807"/>
      <c r="BD53" s="826"/>
      <c r="BE53" s="827"/>
      <c r="BF53" s="828"/>
      <c r="BG53" s="828"/>
      <c r="BH53" s="829"/>
    </row>
    <row r="54" spans="1:63">
      <c r="A54" s="670">
        <v>46109</v>
      </c>
      <c r="B54" s="855"/>
      <c r="C54" s="855"/>
      <c r="D54" s="855"/>
      <c r="E54" s="845"/>
      <c r="F54" s="845"/>
      <c r="G54" s="845"/>
      <c r="H54" s="845"/>
      <c r="I54" s="845"/>
      <c r="J54" s="845"/>
      <c r="K54" s="845"/>
      <c r="L54" s="846"/>
      <c r="M54" s="856"/>
      <c r="N54" s="857"/>
      <c r="O54" s="845"/>
      <c r="P54" s="845"/>
      <c r="Q54" s="845"/>
      <c r="R54" s="845"/>
      <c r="S54" s="845"/>
      <c r="T54" s="845"/>
      <c r="U54" s="842"/>
      <c r="V54" s="858"/>
      <c r="W54" s="842"/>
      <c r="X54" s="830"/>
      <c r="Y54" s="830"/>
      <c r="Z54" s="830"/>
      <c r="AA54" s="830"/>
      <c r="AB54" s="831"/>
      <c r="AC54" s="832"/>
      <c r="AD54" s="832"/>
      <c r="AE54" s="833"/>
      <c r="AF54" s="833"/>
      <c r="AG54" s="834"/>
      <c r="AH54" s="835"/>
      <c r="AI54" s="836"/>
      <c r="AJ54" s="837"/>
      <c r="AK54" s="838"/>
      <c r="AL54" s="839"/>
      <c r="AM54" s="840"/>
      <c r="AN54" s="839"/>
      <c r="AO54" s="839"/>
      <c r="AP54" s="839"/>
      <c r="AQ54" s="841"/>
      <c r="AR54" s="793"/>
      <c r="AS54" s="924"/>
      <c r="AT54" s="925"/>
      <c r="AU54" s="841"/>
      <c r="AV54" s="839"/>
      <c r="AW54" s="841"/>
      <c r="AX54" s="841"/>
      <c r="AY54" s="842"/>
      <c r="AZ54" s="803"/>
      <c r="BA54" s="804"/>
      <c r="BB54" s="793"/>
      <c r="BC54" s="793"/>
      <c r="BD54" s="843"/>
      <c r="BE54" s="844"/>
      <c r="BF54" s="845"/>
      <c r="BG54" s="845"/>
      <c r="BH54" s="846"/>
    </row>
    <row r="55" spans="1:63" ht="13.8" thickBot="1">
      <c r="A55" s="679">
        <v>46110</v>
      </c>
      <c r="B55" s="847"/>
      <c r="C55" s="847"/>
      <c r="D55" s="847"/>
      <c r="E55" s="828"/>
      <c r="F55" s="828"/>
      <c r="G55" s="828"/>
      <c r="H55" s="828"/>
      <c r="I55" s="828"/>
      <c r="J55" s="828"/>
      <c r="K55" s="828"/>
      <c r="L55" s="829"/>
      <c r="M55" s="848"/>
      <c r="N55" s="849"/>
      <c r="O55" s="828"/>
      <c r="P55" s="828"/>
      <c r="Q55" s="828"/>
      <c r="R55" s="828"/>
      <c r="S55" s="828"/>
      <c r="T55" s="828"/>
      <c r="U55" s="823"/>
      <c r="V55" s="850"/>
      <c r="W55" s="823"/>
      <c r="X55" s="851"/>
      <c r="Y55" s="851"/>
      <c r="Z55" s="851"/>
      <c r="AA55" s="851"/>
      <c r="AB55" s="852"/>
      <c r="AC55" s="813"/>
      <c r="AD55" s="813"/>
      <c r="AE55" s="814"/>
      <c r="AF55" s="814"/>
      <c r="AG55" s="853"/>
      <c r="AH55" s="822"/>
      <c r="AI55" s="854"/>
      <c r="AJ55" s="817"/>
      <c r="AK55" s="818"/>
      <c r="AL55" s="819"/>
      <c r="AM55" s="820"/>
      <c r="AN55" s="819"/>
      <c r="AO55" s="819"/>
      <c r="AP55" s="819"/>
      <c r="AQ55" s="821"/>
      <c r="AR55" s="807"/>
      <c r="AS55" s="922"/>
      <c r="AT55" s="923"/>
      <c r="AU55" s="821"/>
      <c r="AV55" s="819"/>
      <c r="AW55" s="821"/>
      <c r="AX55" s="821"/>
      <c r="AY55" s="823"/>
      <c r="AZ55" s="824"/>
      <c r="BA55" s="825"/>
      <c r="BB55" s="807"/>
      <c r="BC55" s="807"/>
      <c r="BD55" s="826"/>
      <c r="BE55" s="827"/>
      <c r="BF55" s="828"/>
      <c r="BG55" s="828"/>
      <c r="BH55" s="829"/>
    </row>
    <row r="56" spans="1:63">
      <c r="A56" s="670">
        <v>46123</v>
      </c>
      <c r="B56" s="855"/>
      <c r="C56" s="855"/>
      <c r="D56" s="855"/>
      <c r="E56" s="845"/>
      <c r="F56" s="845"/>
      <c r="G56" s="845"/>
      <c r="H56" s="845"/>
      <c r="I56" s="845"/>
      <c r="J56" s="845"/>
      <c r="K56" s="845"/>
      <c r="L56" s="846"/>
      <c r="M56" s="856"/>
      <c r="N56" s="857"/>
      <c r="O56" s="845"/>
      <c r="P56" s="845"/>
      <c r="Q56" s="845"/>
      <c r="R56" s="845"/>
      <c r="S56" s="845"/>
      <c r="T56" s="845"/>
      <c r="U56" s="842"/>
      <c r="V56" s="858"/>
      <c r="W56" s="842"/>
      <c r="X56" s="830"/>
      <c r="Y56" s="830"/>
      <c r="Z56" s="830"/>
      <c r="AA56" s="830"/>
      <c r="AB56" s="831"/>
      <c r="AC56" s="832"/>
      <c r="AD56" s="832"/>
      <c r="AE56" s="833"/>
      <c r="AF56" s="833"/>
      <c r="AG56" s="834"/>
      <c r="AH56" s="835"/>
      <c r="AI56" s="836"/>
      <c r="AJ56" s="837"/>
      <c r="AK56" s="838"/>
      <c r="AL56" s="839"/>
      <c r="AM56" s="840"/>
      <c r="AN56" s="839"/>
      <c r="AO56" s="839"/>
      <c r="AP56" s="839"/>
      <c r="AQ56" s="841"/>
      <c r="AR56" s="793"/>
      <c r="AS56" s="924"/>
      <c r="AT56" s="925"/>
      <c r="AU56" s="841"/>
      <c r="AV56" s="839"/>
      <c r="AW56" s="841"/>
      <c r="AX56" s="841"/>
      <c r="AY56" s="842"/>
      <c r="AZ56" s="803"/>
      <c r="BA56" s="804"/>
      <c r="BB56" s="793"/>
      <c r="BC56" s="793"/>
      <c r="BD56" s="843"/>
      <c r="BE56" s="844"/>
      <c r="BF56" s="845"/>
      <c r="BG56" s="845"/>
      <c r="BH56" s="846"/>
    </row>
    <row r="57" spans="1:63" ht="13.8" thickBot="1">
      <c r="A57" s="679">
        <v>46124</v>
      </c>
      <c r="B57" s="847"/>
      <c r="C57" s="847"/>
      <c r="D57" s="847"/>
      <c r="E57" s="828"/>
      <c r="F57" s="828"/>
      <c r="G57" s="828"/>
      <c r="H57" s="828"/>
      <c r="I57" s="828"/>
      <c r="J57" s="828"/>
      <c r="K57" s="828"/>
      <c r="L57" s="829"/>
      <c r="M57" s="848"/>
      <c r="N57" s="849"/>
      <c r="O57" s="828"/>
      <c r="P57" s="828"/>
      <c r="Q57" s="828"/>
      <c r="R57" s="828"/>
      <c r="S57" s="828"/>
      <c r="T57" s="828"/>
      <c r="U57" s="823"/>
      <c r="V57" s="850"/>
      <c r="W57" s="823"/>
      <c r="X57" s="851"/>
      <c r="Y57" s="851"/>
      <c r="Z57" s="851"/>
      <c r="AA57" s="851"/>
      <c r="AB57" s="852"/>
      <c r="AC57" s="813"/>
      <c r="AD57" s="813"/>
      <c r="AE57" s="814"/>
      <c r="AF57" s="814"/>
      <c r="AG57" s="853"/>
      <c r="AH57" s="822"/>
      <c r="AI57" s="854"/>
      <c r="AJ57" s="817"/>
      <c r="AK57" s="818"/>
      <c r="AL57" s="819"/>
      <c r="AM57" s="820"/>
      <c r="AN57" s="819"/>
      <c r="AO57" s="819"/>
      <c r="AP57" s="819"/>
      <c r="AQ57" s="821"/>
      <c r="AR57" s="807"/>
      <c r="AS57" s="922"/>
      <c r="AT57" s="923"/>
      <c r="AU57" s="821"/>
      <c r="AV57" s="819"/>
      <c r="AW57" s="821"/>
      <c r="AX57" s="821"/>
      <c r="AY57" s="823"/>
      <c r="AZ57" s="824"/>
      <c r="BA57" s="825"/>
      <c r="BB57" s="807"/>
      <c r="BC57" s="807"/>
      <c r="BD57" s="826"/>
      <c r="BE57" s="827"/>
      <c r="BF57" s="828"/>
      <c r="BG57" s="828"/>
      <c r="BH57" s="829"/>
    </row>
    <row r="58" spans="1:63">
      <c r="A58" s="860">
        <v>46130</v>
      </c>
      <c r="B58" s="861"/>
      <c r="C58" s="861"/>
      <c r="D58" s="861"/>
      <c r="E58" s="862"/>
      <c r="F58" s="862"/>
      <c r="G58" s="862"/>
      <c r="H58" s="862"/>
      <c r="I58" s="862"/>
      <c r="J58" s="862"/>
      <c r="K58" s="862"/>
      <c r="L58" s="863"/>
      <c r="M58" s="864"/>
      <c r="N58" s="865"/>
      <c r="O58" s="862"/>
      <c r="P58" s="862"/>
      <c r="Q58" s="862"/>
      <c r="R58" s="862"/>
      <c r="S58" s="862"/>
      <c r="T58" s="862"/>
      <c r="U58" s="866"/>
      <c r="V58" s="867"/>
      <c r="W58" s="866"/>
      <c r="X58" s="866"/>
      <c r="Y58" s="866"/>
      <c r="Z58" s="866"/>
      <c r="AA58" s="866"/>
      <c r="AB58" s="868"/>
      <c r="AC58" s="869"/>
      <c r="AD58" s="869"/>
      <c r="AE58" s="870"/>
      <c r="AF58" s="870"/>
      <c r="AG58" s="871"/>
      <c r="AH58" s="872"/>
      <c r="AI58" s="873"/>
      <c r="AJ58" s="874"/>
      <c r="AK58" s="875"/>
      <c r="AL58" s="876"/>
      <c r="AM58" s="871"/>
      <c r="AN58" s="876"/>
      <c r="AO58" s="876"/>
      <c r="AP58" s="876"/>
      <c r="AQ58" s="871"/>
      <c r="AR58" s="877"/>
      <c r="AS58" s="926"/>
      <c r="AT58" s="927"/>
      <c r="AU58" s="871"/>
      <c r="AV58" s="876"/>
      <c r="AW58" s="871"/>
      <c r="AX58" s="871"/>
      <c r="AY58" s="866"/>
      <c r="AZ58" s="878"/>
      <c r="BA58" s="879"/>
      <c r="BB58" s="877"/>
      <c r="BC58" s="877"/>
      <c r="BD58" s="880"/>
      <c r="BE58" s="881"/>
      <c r="BF58" s="862"/>
      <c r="BG58" s="862"/>
      <c r="BH58" s="863"/>
      <c r="BI58" s="882"/>
      <c r="BJ58" s="882"/>
      <c r="BK58" s="882"/>
    </row>
    <row r="59" spans="1:63" ht="13.8" thickBot="1">
      <c r="A59" s="883">
        <v>46131</v>
      </c>
      <c r="B59" s="884"/>
      <c r="C59" s="884"/>
      <c r="D59" s="884"/>
      <c r="E59" s="885"/>
      <c r="F59" s="885"/>
      <c r="G59" s="885"/>
      <c r="H59" s="885"/>
      <c r="I59" s="885"/>
      <c r="J59" s="885"/>
      <c r="K59" s="885"/>
      <c r="L59" s="886"/>
      <c r="M59" s="887"/>
      <c r="N59" s="888"/>
      <c r="O59" s="885"/>
      <c r="P59" s="885"/>
      <c r="Q59" s="885"/>
      <c r="R59" s="885"/>
      <c r="S59" s="885"/>
      <c r="T59" s="885"/>
      <c r="U59" s="889"/>
      <c r="V59" s="890"/>
      <c r="W59" s="889"/>
      <c r="X59" s="889"/>
      <c r="Y59" s="889"/>
      <c r="Z59" s="889"/>
      <c r="AA59" s="889"/>
      <c r="AB59" s="891"/>
      <c r="AC59" s="892"/>
      <c r="AD59" s="892"/>
      <c r="AE59" s="893"/>
      <c r="AF59" s="893"/>
      <c r="AG59" s="894"/>
      <c r="AH59" s="895"/>
      <c r="AI59" s="896"/>
      <c r="AJ59" s="897"/>
      <c r="AK59" s="898"/>
      <c r="AL59" s="899"/>
      <c r="AM59" s="894"/>
      <c r="AN59" s="899"/>
      <c r="AO59" s="899"/>
      <c r="AP59" s="899"/>
      <c r="AQ59" s="894"/>
      <c r="AR59" s="900"/>
      <c r="AS59" s="928"/>
      <c r="AT59" s="929"/>
      <c r="AU59" s="894"/>
      <c r="AV59" s="899"/>
      <c r="AW59" s="894"/>
      <c r="AX59" s="894"/>
      <c r="AY59" s="889"/>
      <c r="AZ59" s="901"/>
      <c r="BA59" s="902"/>
      <c r="BB59" s="900"/>
      <c r="BC59" s="900"/>
      <c r="BD59" s="903"/>
      <c r="BE59" s="904"/>
      <c r="BF59" s="885"/>
      <c r="BG59" s="885"/>
      <c r="BH59" s="886"/>
      <c r="BI59" s="882"/>
      <c r="BJ59" s="882"/>
      <c r="BK59" s="882"/>
    </row>
    <row r="60" spans="1:63">
      <c r="A60" s="670">
        <v>46137</v>
      </c>
      <c r="B60" s="855"/>
      <c r="C60" s="855"/>
      <c r="D60" s="855"/>
      <c r="E60" s="845"/>
      <c r="F60" s="845"/>
      <c r="G60" s="845"/>
      <c r="H60" s="845"/>
      <c r="I60" s="845"/>
      <c r="J60" s="845"/>
      <c r="K60" s="845"/>
      <c r="L60" s="846"/>
      <c r="M60" s="856"/>
      <c r="N60" s="857"/>
      <c r="O60" s="845"/>
      <c r="P60" s="845"/>
      <c r="Q60" s="845"/>
      <c r="R60" s="845"/>
      <c r="S60" s="845"/>
      <c r="T60" s="845"/>
      <c r="U60" s="842"/>
      <c r="V60" s="858"/>
      <c r="W60" s="842"/>
      <c r="X60" s="830"/>
      <c r="Y60" s="830"/>
      <c r="Z60" s="830"/>
      <c r="AA60" s="830"/>
      <c r="AB60" s="831"/>
      <c r="AC60" s="832"/>
      <c r="AD60" s="832"/>
      <c r="AE60" s="833"/>
      <c r="AF60" s="833"/>
      <c r="AG60" s="834"/>
      <c r="AH60" s="835"/>
      <c r="AI60" s="836"/>
      <c r="AJ60" s="837"/>
      <c r="AK60" s="838"/>
      <c r="AL60" s="839"/>
      <c r="AM60" s="840"/>
      <c r="AN60" s="839"/>
      <c r="AO60" s="839"/>
      <c r="AP60" s="839"/>
      <c r="AQ60" s="841"/>
      <c r="AR60" s="793"/>
      <c r="AS60" s="924"/>
      <c r="AT60" s="925"/>
      <c r="AU60" s="841"/>
      <c r="AV60" s="839"/>
      <c r="AW60" s="841"/>
      <c r="AX60" s="841"/>
      <c r="AY60" s="842"/>
      <c r="AZ60" s="803"/>
      <c r="BA60" s="804"/>
      <c r="BB60" s="793"/>
      <c r="BC60" s="793"/>
      <c r="BD60" s="843"/>
      <c r="BE60" s="844"/>
      <c r="BF60" s="845"/>
      <c r="BG60" s="845"/>
      <c r="BH60" s="846"/>
    </row>
    <row r="61" spans="1:63" ht="13.8" thickBot="1">
      <c r="A61" s="679">
        <v>46138</v>
      </c>
      <c r="B61" s="847"/>
      <c r="C61" s="847"/>
      <c r="D61" s="847"/>
      <c r="E61" s="828"/>
      <c r="F61" s="828"/>
      <c r="G61" s="828"/>
      <c r="H61" s="828"/>
      <c r="I61" s="828"/>
      <c r="J61" s="828"/>
      <c r="K61" s="828"/>
      <c r="L61" s="829"/>
      <c r="M61" s="848"/>
      <c r="N61" s="849"/>
      <c r="O61" s="828"/>
      <c r="P61" s="828"/>
      <c r="Q61" s="828"/>
      <c r="R61" s="828"/>
      <c r="S61" s="828"/>
      <c r="T61" s="828"/>
      <c r="U61" s="823"/>
      <c r="V61" s="850"/>
      <c r="W61" s="823"/>
      <c r="X61" s="851"/>
      <c r="Y61" s="851"/>
      <c r="Z61" s="851"/>
      <c r="AA61" s="851"/>
      <c r="AB61" s="852"/>
      <c r="AC61" s="813"/>
      <c r="AD61" s="813"/>
      <c r="AE61" s="814"/>
      <c r="AF61" s="814"/>
      <c r="AG61" s="853"/>
      <c r="AH61" s="822"/>
      <c r="AI61" s="854"/>
      <c r="AJ61" s="817"/>
      <c r="AK61" s="818"/>
      <c r="AL61" s="819"/>
      <c r="AM61" s="820"/>
      <c r="AN61" s="819"/>
      <c r="AO61" s="819"/>
      <c r="AP61" s="819"/>
      <c r="AQ61" s="821"/>
      <c r="AR61" s="807"/>
      <c r="AS61" s="922"/>
      <c r="AT61" s="923"/>
      <c r="AU61" s="821"/>
      <c r="AV61" s="819"/>
      <c r="AW61" s="821"/>
      <c r="AX61" s="821"/>
      <c r="AY61" s="823"/>
      <c r="AZ61" s="824"/>
      <c r="BA61" s="825"/>
      <c r="BB61" s="807"/>
      <c r="BC61" s="807"/>
      <c r="BD61" s="826"/>
      <c r="BE61" s="827"/>
      <c r="BF61" s="828"/>
      <c r="BG61" s="828"/>
      <c r="BH61" s="829"/>
    </row>
    <row r="62" spans="1:63">
      <c r="A62" s="670">
        <v>46151</v>
      </c>
      <c r="B62" s="855"/>
      <c r="C62" s="855"/>
      <c r="D62" s="855"/>
      <c r="E62" s="845"/>
      <c r="F62" s="845"/>
      <c r="G62" s="845"/>
      <c r="H62" s="845"/>
      <c r="I62" s="845"/>
      <c r="J62" s="845"/>
      <c r="K62" s="845"/>
      <c r="L62" s="846"/>
      <c r="M62" s="856"/>
      <c r="N62" s="857"/>
      <c r="O62" s="845"/>
      <c r="P62" s="845"/>
      <c r="Q62" s="845"/>
      <c r="R62" s="845"/>
      <c r="S62" s="845"/>
      <c r="T62" s="845"/>
      <c r="U62" s="842"/>
      <c r="V62" s="858"/>
      <c r="W62" s="842"/>
      <c r="X62" s="830"/>
      <c r="Y62" s="830"/>
      <c r="Z62" s="830"/>
      <c r="AA62" s="830"/>
      <c r="AB62" s="831"/>
      <c r="AC62" s="832"/>
      <c r="AD62" s="832"/>
      <c r="AE62" s="833"/>
      <c r="AF62" s="833"/>
      <c r="AG62" s="834"/>
      <c r="AH62" s="835"/>
      <c r="AI62" s="836"/>
      <c r="AJ62" s="837"/>
      <c r="AK62" s="838"/>
      <c r="AL62" s="839"/>
      <c r="AM62" s="840"/>
      <c r="AN62" s="839"/>
      <c r="AO62" s="839"/>
      <c r="AP62" s="839"/>
      <c r="AQ62" s="841"/>
      <c r="AR62" s="793"/>
      <c r="AS62" s="924"/>
      <c r="AT62" s="925"/>
      <c r="AU62" s="841"/>
      <c r="AV62" s="839"/>
      <c r="AW62" s="841"/>
      <c r="AX62" s="841"/>
      <c r="AY62" s="842"/>
      <c r="AZ62" s="803"/>
      <c r="BA62" s="804"/>
      <c r="BB62" s="793"/>
      <c r="BC62" s="793"/>
      <c r="BD62" s="843"/>
      <c r="BE62" s="844"/>
      <c r="BF62" s="845"/>
      <c r="BG62" s="845"/>
      <c r="BH62" s="846"/>
    </row>
    <row r="63" spans="1:63" ht="13.8" thickBot="1">
      <c r="A63" s="679">
        <v>46152</v>
      </c>
      <c r="B63" s="847"/>
      <c r="C63" s="847"/>
      <c r="D63" s="847"/>
      <c r="E63" s="828"/>
      <c r="F63" s="828"/>
      <c r="G63" s="828"/>
      <c r="H63" s="828"/>
      <c r="I63" s="828"/>
      <c r="J63" s="828"/>
      <c r="K63" s="828"/>
      <c r="L63" s="829"/>
      <c r="M63" s="848"/>
      <c r="N63" s="849"/>
      <c r="O63" s="828"/>
      <c r="P63" s="828"/>
      <c r="Q63" s="828"/>
      <c r="R63" s="828"/>
      <c r="S63" s="828"/>
      <c r="T63" s="828"/>
      <c r="U63" s="823"/>
      <c r="V63" s="850"/>
      <c r="W63" s="823"/>
      <c r="X63" s="851"/>
      <c r="Y63" s="851"/>
      <c r="Z63" s="851"/>
      <c r="AA63" s="851"/>
      <c r="AB63" s="852"/>
      <c r="AC63" s="813"/>
      <c r="AD63" s="813"/>
      <c r="AE63" s="814"/>
      <c r="AF63" s="814"/>
      <c r="AG63" s="853"/>
      <c r="AH63" s="822"/>
      <c r="AI63" s="854"/>
      <c r="AJ63" s="817"/>
      <c r="AK63" s="818"/>
      <c r="AL63" s="819"/>
      <c r="AM63" s="820"/>
      <c r="AN63" s="819"/>
      <c r="AO63" s="819"/>
      <c r="AP63" s="819"/>
      <c r="AQ63" s="821"/>
      <c r="AR63" s="807"/>
      <c r="AS63" s="922"/>
      <c r="AT63" s="923"/>
      <c r="AU63" s="821"/>
      <c r="AV63" s="819"/>
      <c r="AW63" s="821"/>
      <c r="AX63" s="821"/>
      <c r="AY63" s="823"/>
      <c r="AZ63" s="824"/>
      <c r="BA63" s="825"/>
      <c r="BB63" s="807"/>
      <c r="BC63" s="807"/>
      <c r="BD63" s="826"/>
      <c r="BE63" s="827"/>
      <c r="BF63" s="828"/>
      <c r="BG63" s="828"/>
      <c r="BH63" s="829"/>
    </row>
    <row r="64" spans="1:63">
      <c r="A64" s="670">
        <v>46158</v>
      </c>
      <c r="B64" s="855"/>
      <c r="C64" s="855"/>
      <c r="D64" s="855"/>
      <c r="E64" s="845"/>
      <c r="F64" s="845"/>
      <c r="G64" s="845"/>
      <c r="H64" s="845"/>
      <c r="I64" s="845"/>
      <c r="J64" s="845"/>
      <c r="K64" s="845"/>
      <c r="L64" s="846"/>
      <c r="M64" s="856"/>
      <c r="N64" s="857"/>
      <c r="O64" s="845"/>
      <c r="P64" s="845"/>
      <c r="Q64" s="845"/>
      <c r="R64" s="845"/>
      <c r="S64" s="845"/>
      <c r="T64" s="845"/>
      <c r="U64" s="842"/>
      <c r="V64" s="858"/>
      <c r="W64" s="842"/>
      <c r="X64" s="830"/>
      <c r="Y64" s="830"/>
      <c r="Z64" s="830"/>
      <c r="AA64" s="830"/>
      <c r="AB64" s="831"/>
      <c r="AC64" s="832"/>
      <c r="AD64" s="832"/>
      <c r="AE64" s="833"/>
      <c r="AF64" s="833"/>
      <c r="AG64" s="834"/>
      <c r="AH64" s="835"/>
      <c r="AI64" s="836"/>
      <c r="AJ64" s="837"/>
      <c r="AK64" s="838"/>
      <c r="AL64" s="839"/>
      <c r="AM64" s="840"/>
      <c r="AN64" s="839"/>
      <c r="AO64" s="839"/>
      <c r="AP64" s="839"/>
      <c r="AQ64" s="841"/>
      <c r="AR64" s="793"/>
      <c r="AS64" s="924"/>
      <c r="AT64" s="925"/>
      <c r="AU64" s="841"/>
      <c r="AV64" s="839"/>
      <c r="AW64" s="841"/>
      <c r="AX64" s="841"/>
      <c r="AY64" s="842"/>
      <c r="AZ64" s="803"/>
      <c r="BA64" s="804"/>
      <c r="BB64" s="793"/>
      <c r="BC64" s="793"/>
      <c r="BD64" s="843"/>
      <c r="BE64" s="844"/>
      <c r="BF64" s="845"/>
      <c r="BG64" s="845"/>
      <c r="BH64" s="846"/>
    </row>
    <row r="65" spans="1:60" ht="13.8" thickBot="1">
      <c r="A65" s="679">
        <v>46159</v>
      </c>
      <c r="B65" s="847"/>
      <c r="C65" s="847"/>
      <c r="D65" s="847"/>
      <c r="E65" s="828"/>
      <c r="F65" s="828"/>
      <c r="G65" s="828"/>
      <c r="H65" s="828"/>
      <c r="I65" s="828"/>
      <c r="J65" s="828"/>
      <c r="K65" s="828"/>
      <c r="L65" s="829"/>
      <c r="M65" s="848"/>
      <c r="N65" s="849"/>
      <c r="O65" s="828"/>
      <c r="P65" s="828"/>
      <c r="Q65" s="828"/>
      <c r="R65" s="828"/>
      <c r="S65" s="828"/>
      <c r="T65" s="828"/>
      <c r="U65" s="823"/>
      <c r="V65" s="850"/>
      <c r="W65" s="823"/>
      <c r="X65" s="851"/>
      <c r="Y65" s="851"/>
      <c r="Z65" s="851"/>
      <c r="AA65" s="851"/>
      <c r="AB65" s="852"/>
      <c r="AC65" s="813"/>
      <c r="AD65" s="813"/>
      <c r="AE65" s="814"/>
      <c r="AF65" s="814"/>
      <c r="AG65" s="853"/>
      <c r="AH65" s="822"/>
      <c r="AI65" s="854"/>
      <c r="AJ65" s="817"/>
      <c r="AK65" s="818"/>
      <c r="AL65" s="819"/>
      <c r="AM65" s="820"/>
      <c r="AN65" s="819"/>
      <c r="AO65" s="819"/>
      <c r="AP65" s="819"/>
      <c r="AQ65" s="821"/>
      <c r="AR65" s="807"/>
      <c r="AS65" s="922"/>
      <c r="AT65" s="923"/>
      <c r="AU65" s="821"/>
      <c r="AV65" s="819"/>
      <c r="AW65" s="821"/>
      <c r="AX65" s="821"/>
      <c r="AY65" s="823"/>
      <c r="AZ65" s="824"/>
      <c r="BA65" s="825"/>
      <c r="BB65" s="807"/>
      <c r="BC65" s="807"/>
      <c r="BD65" s="826"/>
      <c r="BE65" s="827"/>
      <c r="BF65" s="828"/>
      <c r="BG65" s="828"/>
      <c r="BH65" s="829"/>
    </row>
    <row r="66" spans="1:60">
      <c r="A66" s="670">
        <v>46165</v>
      </c>
      <c r="B66" s="855"/>
      <c r="C66" s="855"/>
      <c r="D66" s="855"/>
      <c r="E66" s="845"/>
      <c r="F66" s="845"/>
      <c r="G66" s="845"/>
      <c r="H66" s="845"/>
      <c r="I66" s="845"/>
      <c r="J66" s="845"/>
      <c r="K66" s="845"/>
      <c r="L66" s="846"/>
      <c r="M66" s="856"/>
      <c r="N66" s="857"/>
      <c r="O66" s="845"/>
      <c r="P66" s="845"/>
      <c r="Q66" s="845"/>
      <c r="R66" s="845"/>
      <c r="S66" s="845"/>
      <c r="T66" s="845"/>
      <c r="U66" s="842"/>
      <c r="V66" s="858"/>
      <c r="W66" s="842"/>
      <c r="X66" s="830"/>
      <c r="Y66" s="830"/>
      <c r="Z66" s="830"/>
      <c r="AA66" s="830"/>
      <c r="AB66" s="831"/>
      <c r="AC66" s="832"/>
      <c r="AD66" s="832"/>
      <c r="AE66" s="833"/>
      <c r="AF66" s="833"/>
      <c r="AG66" s="834"/>
      <c r="AH66" s="835"/>
      <c r="AI66" s="836"/>
      <c r="AJ66" s="837"/>
      <c r="AK66" s="838"/>
      <c r="AL66" s="839"/>
      <c r="AM66" s="840"/>
      <c r="AN66" s="839"/>
      <c r="AO66" s="839"/>
      <c r="AP66" s="839"/>
      <c r="AQ66" s="841"/>
      <c r="AR66" s="793"/>
      <c r="AS66" s="924"/>
      <c r="AT66" s="925"/>
      <c r="AU66" s="841"/>
      <c r="AV66" s="839"/>
      <c r="AW66" s="841"/>
      <c r="AX66" s="841"/>
      <c r="AY66" s="842"/>
      <c r="AZ66" s="803"/>
      <c r="BA66" s="804"/>
      <c r="BB66" s="793"/>
      <c r="BC66" s="793"/>
      <c r="BD66" s="843"/>
      <c r="BE66" s="844"/>
      <c r="BF66" s="845"/>
      <c r="BG66" s="845"/>
      <c r="BH66" s="846"/>
    </row>
    <row r="67" spans="1:60" ht="13.8" thickBot="1">
      <c r="A67" s="679">
        <v>46166</v>
      </c>
      <c r="B67" s="847"/>
      <c r="C67" s="847"/>
      <c r="D67" s="847"/>
      <c r="E67" s="828"/>
      <c r="F67" s="828"/>
      <c r="G67" s="828"/>
      <c r="H67" s="828"/>
      <c r="I67" s="828"/>
      <c r="J67" s="828"/>
      <c r="K67" s="828"/>
      <c r="L67" s="829"/>
      <c r="M67" s="848"/>
      <c r="N67" s="849"/>
      <c r="O67" s="828"/>
      <c r="P67" s="828"/>
      <c r="Q67" s="828"/>
      <c r="R67" s="828"/>
      <c r="S67" s="828"/>
      <c r="T67" s="828"/>
      <c r="U67" s="823"/>
      <c r="V67" s="850"/>
      <c r="W67" s="823"/>
      <c r="X67" s="851"/>
      <c r="Y67" s="851"/>
      <c r="Z67" s="851"/>
      <c r="AA67" s="851"/>
      <c r="AB67" s="852"/>
      <c r="AC67" s="813"/>
      <c r="AD67" s="813"/>
      <c r="AE67" s="814"/>
      <c r="AF67" s="814"/>
      <c r="AG67" s="853"/>
      <c r="AH67" s="822"/>
      <c r="AI67" s="854"/>
      <c r="AJ67" s="817"/>
      <c r="AK67" s="818"/>
      <c r="AL67" s="819"/>
      <c r="AM67" s="820"/>
      <c r="AN67" s="819"/>
      <c r="AO67" s="819"/>
      <c r="AP67" s="819"/>
      <c r="AQ67" s="821"/>
      <c r="AR67" s="807"/>
      <c r="AS67" s="922"/>
      <c r="AT67" s="923"/>
      <c r="AU67" s="821"/>
      <c r="AV67" s="819"/>
      <c r="AW67" s="821"/>
      <c r="AX67" s="821"/>
      <c r="AY67" s="823"/>
      <c r="AZ67" s="824"/>
      <c r="BA67" s="825"/>
      <c r="BB67" s="807"/>
      <c r="BC67" s="807"/>
      <c r="BD67" s="826"/>
      <c r="BE67" s="827"/>
      <c r="BF67" s="828"/>
      <c r="BG67" s="828"/>
      <c r="BH67" s="829"/>
    </row>
    <row r="68" spans="1:60">
      <c r="A68" s="670">
        <v>46172</v>
      </c>
      <c r="B68" s="855"/>
      <c r="C68" s="855"/>
      <c r="D68" s="855"/>
      <c r="E68" s="845"/>
      <c r="F68" s="845"/>
      <c r="G68" s="845"/>
      <c r="H68" s="845"/>
      <c r="I68" s="845"/>
      <c r="J68" s="845"/>
      <c r="K68" s="845"/>
      <c r="L68" s="846"/>
      <c r="M68" s="856"/>
      <c r="N68" s="857"/>
      <c r="O68" s="845"/>
      <c r="P68" s="845"/>
      <c r="Q68" s="845"/>
      <c r="R68" s="845"/>
      <c r="S68" s="845"/>
      <c r="T68" s="845"/>
      <c r="U68" s="842"/>
      <c r="V68" s="858"/>
      <c r="W68" s="842"/>
      <c r="X68" s="830"/>
      <c r="Y68" s="830"/>
      <c r="Z68" s="830"/>
      <c r="AA68" s="830"/>
      <c r="AB68" s="831"/>
      <c r="AC68" s="832"/>
      <c r="AD68" s="832"/>
      <c r="AE68" s="833"/>
      <c r="AF68" s="833"/>
      <c r="AG68" s="834"/>
      <c r="AH68" s="835"/>
      <c r="AI68" s="836"/>
      <c r="AJ68" s="837"/>
      <c r="AK68" s="838"/>
      <c r="AL68" s="839"/>
      <c r="AM68" s="840"/>
      <c r="AN68" s="839"/>
      <c r="AO68" s="839"/>
      <c r="AP68" s="839"/>
      <c r="AQ68" s="841"/>
      <c r="AR68" s="793"/>
      <c r="AS68" s="924"/>
      <c r="AT68" s="925"/>
      <c r="AU68" s="841"/>
      <c r="AV68" s="839"/>
      <c r="AW68" s="841"/>
      <c r="AX68" s="841"/>
      <c r="AY68" s="842"/>
      <c r="AZ68" s="803"/>
      <c r="BA68" s="804"/>
      <c r="BB68" s="793"/>
      <c r="BC68" s="793"/>
      <c r="BD68" s="843"/>
      <c r="BE68" s="844"/>
      <c r="BF68" s="845"/>
      <c r="BG68" s="845"/>
      <c r="BH68" s="846"/>
    </row>
    <row r="69" spans="1:60" ht="13.8" thickBot="1">
      <c r="A69" s="679">
        <v>46173</v>
      </c>
      <c r="B69" s="847"/>
      <c r="C69" s="847"/>
      <c r="D69" s="847"/>
      <c r="E69" s="828"/>
      <c r="F69" s="828"/>
      <c r="G69" s="828"/>
      <c r="H69" s="828"/>
      <c r="I69" s="828"/>
      <c r="J69" s="828"/>
      <c r="K69" s="828"/>
      <c r="L69" s="829"/>
      <c r="M69" s="848"/>
      <c r="N69" s="849"/>
      <c r="O69" s="828"/>
      <c r="P69" s="828"/>
      <c r="Q69" s="828"/>
      <c r="R69" s="828"/>
      <c r="S69" s="828"/>
      <c r="T69" s="828"/>
      <c r="U69" s="823"/>
      <c r="V69" s="850"/>
      <c r="W69" s="823"/>
      <c r="X69" s="851"/>
      <c r="Y69" s="851"/>
      <c r="Z69" s="851"/>
      <c r="AA69" s="851"/>
      <c r="AB69" s="852"/>
      <c r="AC69" s="813"/>
      <c r="AD69" s="813"/>
      <c r="AE69" s="814"/>
      <c r="AF69" s="814"/>
      <c r="AG69" s="853"/>
      <c r="AH69" s="822"/>
      <c r="AI69" s="854"/>
      <c r="AJ69" s="817"/>
      <c r="AK69" s="818"/>
      <c r="AL69" s="819"/>
      <c r="AM69" s="820"/>
      <c r="AN69" s="819"/>
      <c r="AO69" s="819"/>
      <c r="AP69" s="819"/>
      <c r="AQ69" s="821"/>
      <c r="AR69" s="807"/>
      <c r="AS69" s="922"/>
      <c r="AT69" s="923"/>
      <c r="AU69" s="821"/>
      <c r="AV69" s="819"/>
      <c r="AW69" s="821"/>
      <c r="AX69" s="821"/>
      <c r="AY69" s="823"/>
      <c r="AZ69" s="824"/>
      <c r="BA69" s="825"/>
      <c r="BB69" s="807"/>
      <c r="BC69" s="807"/>
      <c r="BD69" s="826"/>
      <c r="BE69" s="827"/>
      <c r="BF69" s="828"/>
      <c r="BG69" s="828"/>
      <c r="BH69" s="829"/>
    </row>
    <row r="70" spans="1:60">
      <c r="A70" s="670">
        <v>46179</v>
      </c>
      <c r="B70" s="855"/>
      <c r="C70" s="855"/>
      <c r="D70" s="855"/>
      <c r="E70" s="845"/>
      <c r="F70" s="845"/>
      <c r="G70" s="845"/>
      <c r="H70" s="845"/>
      <c r="I70" s="845"/>
      <c r="J70" s="845"/>
      <c r="K70" s="845"/>
      <c r="L70" s="846"/>
      <c r="M70" s="856"/>
      <c r="N70" s="857"/>
      <c r="O70" s="845"/>
      <c r="P70" s="845"/>
      <c r="Q70" s="845"/>
      <c r="R70" s="845"/>
      <c r="S70" s="845"/>
      <c r="T70" s="845"/>
      <c r="U70" s="842"/>
      <c r="V70" s="858"/>
      <c r="W70" s="842"/>
      <c r="X70" s="830"/>
      <c r="Y70" s="830"/>
      <c r="Z70" s="830"/>
      <c r="AA70" s="830"/>
      <c r="AB70" s="831"/>
      <c r="AC70" s="832"/>
      <c r="AD70" s="832"/>
      <c r="AE70" s="833"/>
      <c r="AF70" s="833"/>
      <c r="AG70" s="834"/>
      <c r="AH70" s="835"/>
      <c r="AI70" s="836"/>
      <c r="AJ70" s="837"/>
      <c r="AK70" s="838"/>
      <c r="AL70" s="839"/>
      <c r="AM70" s="840"/>
      <c r="AN70" s="839"/>
      <c r="AO70" s="839"/>
      <c r="AP70" s="839"/>
      <c r="AQ70" s="841"/>
      <c r="AR70" s="793"/>
      <c r="AS70" s="924"/>
      <c r="AT70" s="925"/>
      <c r="AU70" s="841"/>
      <c r="AV70" s="839"/>
      <c r="AW70" s="841"/>
      <c r="AX70" s="841"/>
      <c r="AY70" s="842"/>
      <c r="AZ70" s="803"/>
      <c r="BA70" s="804"/>
      <c r="BB70" s="793"/>
      <c r="BC70" s="793"/>
      <c r="BD70" s="843"/>
      <c r="BE70" s="844"/>
      <c r="BF70" s="845"/>
      <c r="BG70" s="845"/>
      <c r="BH70" s="846"/>
    </row>
    <row r="71" spans="1:60" ht="13.8" thickBot="1">
      <c r="A71" s="679">
        <v>46180</v>
      </c>
      <c r="B71" s="847"/>
      <c r="C71" s="847"/>
      <c r="D71" s="847"/>
      <c r="E71" s="828"/>
      <c r="F71" s="828"/>
      <c r="G71" s="828"/>
      <c r="H71" s="828"/>
      <c r="I71" s="828"/>
      <c r="J71" s="828"/>
      <c r="K71" s="828"/>
      <c r="L71" s="829"/>
      <c r="M71" s="848"/>
      <c r="N71" s="849"/>
      <c r="O71" s="828"/>
      <c r="P71" s="828"/>
      <c r="Q71" s="828"/>
      <c r="R71" s="828"/>
      <c r="S71" s="828"/>
      <c r="T71" s="828"/>
      <c r="U71" s="823"/>
      <c r="V71" s="850"/>
      <c r="W71" s="823"/>
      <c r="X71" s="851"/>
      <c r="Y71" s="851"/>
      <c r="Z71" s="851"/>
      <c r="AA71" s="851"/>
      <c r="AB71" s="852"/>
      <c r="AC71" s="813"/>
      <c r="AD71" s="813"/>
      <c r="AE71" s="814"/>
      <c r="AF71" s="814"/>
      <c r="AG71" s="853"/>
      <c r="AH71" s="822"/>
      <c r="AI71" s="854"/>
      <c r="AJ71" s="817"/>
      <c r="AK71" s="818"/>
      <c r="AL71" s="819"/>
      <c r="AM71" s="820"/>
      <c r="AN71" s="819"/>
      <c r="AO71" s="819"/>
      <c r="AP71" s="819"/>
      <c r="AQ71" s="821"/>
      <c r="AR71" s="807"/>
      <c r="AS71" s="922"/>
      <c r="AT71" s="923"/>
      <c r="AU71" s="821"/>
      <c r="AV71" s="819"/>
      <c r="AW71" s="821"/>
      <c r="AX71" s="821"/>
      <c r="AY71" s="823"/>
      <c r="AZ71" s="824"/>
      <c r="BA71" s="825"/>
      <c r="BB71" s="807"/>
      <c r="BC71" s="807"/>
      <c r="BD71" s="826"/>
      <c r="BE71" s="827"/>
      <c r="BF71" s="828"/>
      <c r="BG71" s="828"/>
      <c r="BH71" s="829"/>
    </row>
    <row r="72" spans="1:60">
      <c r="A72" s="670">
        <v>46181</v>
      </c>
      <c r="B72" s="855"/>
      <c r="C72" s="855"/>
      <c r="D72" s="855"/>
      <c r="E72" s="845"/>
      <c r="F72" s="845"/>
      <c r="G72" s="845"/>
      <c r="H72" s="845"/>
      <c r="I72" s="845"/>
      <c r="J72" s="845"/>
      <c r="K72" s="845"/>
      <c r="L72" s="846"/>
      <c r="M72" s="856"/>
      <c r="N72" s="857"/>
      <c r="O72" s="845"/>
      <c r="P72" s="845"/>
      <c r="Q72" s="845"/>
      <c r="R72" s="845"/>
      <c r="S72" s="845"/>
      <c r="T72" s="845"/>
      <c r="U72" s="842"/>
      <c r="V72" s="858"/>
      <c r="W72" s="842"/>
      <c r="X72" s="830"/>
      <c r="Y72" s="830"/>
      <c r="Z72" s="830"/>
      <c r="AA72" s="830"/>
      <c r="AB72" s="831"/>
      <c r="AC72" s="832"/>
      <c r="AD72" s="832"/>
      <c r="AE72" s="833"/>
      <c r="AF72" s="833"/>
      <c r="AG72" s="834"/>
      <c r="AH72" s="835"/>
      <c r="AI72" s="836"/>
      <c r="AJ72" s="837"/>
      <c r="AK72" s="838"/>
      <c r="AL72" s="839"/>
      <c r="AM72" s="840"/>
      <c r="AN72" s="839"/>
      <c r="AO72" s="839"/>
      <c r="AP72" s="839"/>
      <c r="AQ72" s="841"/>
      <c r="AR72" s="793"/>
      <c r="AS72" s="924"/>
      <c r="AT72" s="925"/>
      <c r="AU72" s="841"/>
      <c r="AV72" s="839"/>
      <c r="AW72" s="841"/>
      <c r="AX72" s="841"/>
      <c r="AY72" s="842"/>
      <c r="AZ72" s="803"/>
      <c r="BA72" s="804"/>
      <c r="BB72" s="793"/>
      <c r="BC72" s="793"/>
      <c r="BD72" s="843"/>
      <c r="BE72" s="844"/>
      <c r="BF72" s="845"/>
      <c r="BG72" s="845"/>
      <c r="BH72" s="846"/>
    </row>
    <row r="73" spans="1:60" ht="13.8" thickBot="1">
      <c r="A73" s="679">
        <v>46186</v>
      </c>
      <c r="B73" s="847"/>
      <c r="C73" s="847"/>
      <c r="D73" s="847"/>
      <c r="E73" s="828"/>
      <c r="F73" s="828"/>
      <c r="G73" s="828"/>
      <c r="H73" s="828"/>
      <c r="I73" s="828"/>
      <c r="J73" s="828"/>
      <c r="K73" s="828"/>
      <c r="L73" s="829"/>
      <c r="M73" s="848"/>
      <c r="N73" s="849"/>
      <c r="O73" s="828"/>
      <c r="P73" s="828"/>
      <c r="Q73" s="828"/>
      <c r="R73" s="828"/>
      <c r="S73" s="828"/>
      <c r="T73" s="828"/>
      <c r="U73" s="823"/>
      <c r="V73" s="850"/>
      <c r="W73" s="823"/>
      <c r="X73" s="851"/>
      <c r="Y73" s="851"/>
      <c r="Z73" s="851"/>
      <c r="AA73" s="851"/>
      <c r="AB73" s="852"/>
      <c r="AC73" s="813"/>
      <c r="AD73" s="813"/>
      <c r="AE73" s="814"/>
      <c r="AF73" s="814"/>
      <c r="AG73" s="853"/>
      <c r="AH73" s="822"/>
      <c r="AI73" s="854"/>
      <c r="AJ73" s="817"/>
      <c r="AK73" s="818"/>
      <c r="AL73" s="819"/>
      <c r="AM73" s="820"/>
      <c r="AN73" s="819"/>
      <c r="AO73" s="819"/>
      <c r="AP73" s="819"/>
      <c r="AQ73" s="821"/>
      <c r="AR73" s="807"/>
      <c r="AS73" s="922"/>
      <c r="AT73" s="923"/>
      <c r="AU73" s="821"/>
      <c r="AV73" s="819"/>
      <c r="AW73" s="821"/>
      <c r="AX73" s="821"/>
      <c r="AY73" s="823"/>
      <c r="AZ73" s="824"/>
      <c r="BA73" s="825"/>
      <c r="BB73" s="807"/>
      <c r="BC73" s="807"/>
      <c r="BD73" s="826"/>
      <c r="BE73" s="827"/>
      <c r="BF73" s="828"/>
      <c r="BG73" s="828"/>
      <c r="BH73" s="829"/>
    </row>
    <row r="74" spans="1:60">
      <c r="A74" s="670">
        <v>46187</v>
      </c>
      <c r="B74" s="855"/>
      <c r="C74" s="855"/>
      <c r="D74" s="855"/>
      <c r="E74" s="845"/>
      <c r="F74" s="845"/>
      <c r="G74" s="845"/>
      <c r="H74" s="845"/>
      <c r="I74" s="845"/>
      <c r="J74" s="845"/>
      <c r="K74" s="845"/>
      <c r="L74" s="846"/>
      <c r="M74" s="856"/>
      <c r="N74" s="857"/>
      <c r="O74" s="845"/>
      <c r="P74" s="845"/>
      <c r="Q74" s="845"/>
      <c r="R74" s="845"/>
      <c r="S74" s="845"/>
      <c r="T74" s="845"/>
      <c r="U74" s="842"/>
      <c r="V74" s="858"/>
      <c r="W74" s="842"/>
      <c r="X74" s="830"/>
      <c r="Y74" s="830"/>
      <c r="Z74" s="830"/>
      <c r="AA74" s="830"/>
      <c r="AB74" s="831"/>
      <c r="AC74" s="832"/>
      <c r="AD74" s="832"/>
      <c r="AE74" s="833"/>
      <c r="AF74" s="833"/>
      <c r="AG74" s="834"/>
      <c r="AH74" s="835"/>
      <c r="AI74" s="836"/>
      <c r="AJ74" s="837"/>
      <c r="AK74" s="838"/>
      <c r="AL74" s="839"/>
      <c r="AM74" s="840"/>
      <c r="AN74" s="839"/>
      <c r="AO74" s="839"/>
      <c r="AP74" s="839"/>
      <c r="AQ74" s="841"/>
      <c r="AR74" s="793"/>
      <c r="AS74" s="924"/>
      <c r="AT74" s="925"/>
      <c r="AU74" s="841"/>
      <c r="AV74" s="839"/>
      <c r="AW74" s="841"/>
      <c r="AX74" s="841"/>
      <c r="AY74" s="842"/>
      <c r="AZ74" s="803"/>
      <c r="BA74" s="804"/>
      <c r="BB74" s="793"/>
      <c r="BC74" s="793"/>
      <c r="BD74" s="843"/>
      <c r="BE74" s="844"/>
      <c r="BF74" s="845"/>
      <c r="BG74" s="845"/>
      <c r="BH74" s="846"/>
    </row>
    <row r="75" spans="1:60" ht="13.8" thickBot="1">
      <c r="A75" s="679">
        <v>20</v>
      </c>
      <c r="B75" s="847"/>
      <c r="C75" s="847"/>
      <c r="D75" s="847"/>
      <c r="E75" s="828"/>
      <c r="F75" s="828"/>
      <c r="G75" s="828"/>
      <c r="H75" s="828"/>
      <c r="I75" s="828"/>
      <c r="J75" s="828"/>
      <c r="K75" s="828"/>
      <c r="L75" s="829"/>
      <c r="M75" s="848"/>
      <c r="N75" s="849"/>
      <c r="O75" s="828"/>
      <c r="P75" s="828"/>
      <c r="Q75" s="828"/>
      <c r="R75" s="828"/>
      <c r="S75" s="828"/>
      <c r="T75" s="828"/>
      <c r="U75" s="823"/>
      <c r="V75" s="850"/>
      <c r="W75" s="823"/>
      <c r="X75" s="851"/>
      <c r="Y75" s="851"/>
      <c r="Z75" s="851"/>
      <c r="AA75" s="851"/>
      <c r="AB75" s="852"/>
      <c r="AC75" s="813"/>
      <c r="AD75" s="813"/>
      <c r="AE75" s="814"/>
      <c r="AF75" s="814"/>
      <c r="AG75" s="853"/>
      <c r="AH75" s="822"/>
      <c r="AI75" s="854"/>
      <c r="AJ75" s="817"/>
      <c r="AK75" s="818"/>
      <c r="AL75" s="819"/>
      <c r="AM75" s="820"/>
      <c r="AN75" s="819"/>
      <c r="AO75" s="819"/>
      <c r="AP75" s="819"/>
      <c r="AQ75" s="821"/>
      <c r="AR75" s="807"/>
      <c r="AS75" s="922"/>
      <c r="AT75" s="923"/>
      <c r="AU75" s="821"/>
      <c r="AV75" s="819"/>
      <c r="AW75" s="821"/>
      <c r="AX75" s="821"/>
      <c r="AY75" s="823"/>
      <c r="AZ75" s="824"/>
      <c r="BA75" s="825"/>
      <c r="BB75" s="807"/>
      <c r="BC75" s="807"/>
      <c r="BD75" s="826"/>
      <c r="BE75" s="827"/>
      <c r="BF75" s="828"/>
      <c r="BG75" s="828"/>
      <c r="BH75" s="829"/>
    </row>
    <row r="76" spans="1:60">
      <c r="A76" s="670">
        <v>46194</v>
      </c>
      <c r="B76" s="855"/>
      <c r="C76" s="855"/>
      <c r="D76" s="855"/>
      <c r="E76" s="845"/>
      <c r="F76" s="845"/>
      <c r="G76" s="845"/>
      <c r="H76" s="845"/>
      <c r="I76" s="845"/>
      <c r="J76" s="845"/>
      <c r="K76" s="845"/>
      <c r="L76" s="846"/>
      <c r="M76" s="856"/>
      <c r="N76" s="857"/>
      <c r="O76" s="845"/>
      <c r="P76" s="845"/>
      <c r="Q76" s="845"/>
      <c r="R76" s="845"/>
      <c r="S76" s="845"/>
      <c r="T76" s="845"/>
      <c r="U76" s="842"/>
      <c r="V76" s="858"/>
      <c r="W76" s="842"/>
      <c r="X76" s="830"/>
      <c r="Y76" s="830"/>
      <c r="Z76" s="830"/>
      <c r="AA76" s="830"/>
      <c r="AB76" s="831"/>
      <c r="AC76" s="832"/>
      <c r="AD76" s="832"/>
      <c r="AE76" s="833"/>
      <c r="AF76" s="833"/>
      <c r="AG76" s="834"/>
      <c r="AH76" s="835"/>
      <c r="AI76" s="836"/>
      <c r="AJ76" s="837"/>
      <c r="AK76" s="838"/>
      <c r="AL76" s="839"/>
      <c r="AM76" s="840"/>
      <c r="AN76" s="839"/>
      <c r="AO76" s="839"/>
      <c r="AP76" s="839"/>
      <c r="AQ76" s="841"/>
      <c r="AR76" s="793"/>
      <c r="AS76" s="924"/>
      <c r="AT76" s="925"/>
      <c r="AU76" s="841"/>
      <c r="AV76" s="839"/>
      <c r="AW76" s="841"/>
      <c r="AX76" s="841"/>
      <c r="AY76" s="842"/>
      <c r="AZ76" s="803"/>
      <c r="BA76" s="804"/>
      <c r="BB76" s="793"/>
      <c r="BC76" s="793"/>
      <c r="BD76" s="843"/>
      <c r="BE76" s="844"/>
      <c r="BF76" s="845"/>
      <c r="BG76" s="845"/>
      <c r="BH76" s="846"/>
    </row>
    <row r="77" spans="1:60" ht="13.8" thickBot="1">
      <c r="A77" s="679">
        <v>46200</v>
      </c>
      <c r="B77" s="847"/>
      <c r="C77" s="847"/>
      <c r="D77" s="847"/>
      <c r="E77" s="828"/>
      <c r="F77" s="828"/>
      <c r="G77" s="828"/>
      <c r="H77" s="828"/>
      <c r="I77" s="828"/>
      <c r="J77" s="828"/>
      <c r="K77" s="828"/>
      <c r="L77" s="829"/>
      <c r="M77" s="848"/>
      <c r="N77" s="849"/>
      <c r="O77" s="828"/>
      <c r="P77" s="828"/>
      <c r="Q77" s="828"/>
      <c r="R77" s="828"/>
      <c r="S77" s="828"/>
      <c r="T77" s="828"/>
      <c r="U77" s="823"/>
      <c r="V77" s="850"/>
      <c r="W77" s="823"/>
      <c r="X77" s="851"/>
      <c r="Y77" s="851"/>
      <c r="Z77" s="851"/>
      <c r="AA77" s="851"/>
      <c r="AB77" s="852"/>
      <c r="AC77" s="813"/>
      <c r="AD77" s="813"/>
      <c r="AE77" s="814"/>
      <c r="AF77" s="814"/>
      <c r="AG77" s="853"/>
      <c r="AH77" s="822"/>
      <c r="AI77" s="854"/>
      <c r="AJ77" s="817"/>
      <c r="AK77" s="818"/>
      <c r="AL77" s="819"/>
      <c r="AM77" s="820"/>
      <c r="AN77" s="819"/>
      <c r="AO77" s="819"/>
      <c r="AP77" s="819"/>
      <c r="AQ77" s="821"/>
      <c r="AR77" s="807"/>
      <c r="AS77" s="922"/>
      <c r="AT77" s="923"/>
      <c r="AU77" s="821"/>
      <c r="AV77" s="819"/>
      <c r="AW77" s="821"/>
      <c r="AX77" s="821"/>
      <c r="AY77" s="823"/>
      <c r="AZ77" s="824"/>
      <c r="BA77" s="825"/>
      <c r="BB77" s="807"/>
      <c r="BC77" s="807"/>
      <c r="BD77" s="826"/>
      <c r="BE77" s="827"/>
      <c r="BF77" s="828"/>
      <c r="BG77" s="828"/>
      <c r="BH77" s="829"/>
    </row>
    <row r="78" spans="1:60">
      <c r="A78" s="670">
        <v>46201</v>
      </c>
      <c r="B78" s="855"/>
      <c r="C78" s="855"/>
      <c r="D78" s="855"/>
      <c r="E78" s="845"/>
      <c r="F78" s="845"/>
      <c r="G78" s="845"/>
      <c r="H78" s="845"/>
      <c r="I78" s="845"/>
      <c r="J78" s="845"/>
      <c r="K78" s="845"/>
      <c r="L78" s="846"/>
      <c r="M78" s="856"/>
      <c r="N78" s="857"/>
      <c r="O78" s="845"/>
      <c r="P78" s="845"/>
      <c r="Q78" s="845"/>
      <c r="R78" s="845"/>
      <c r="S78" s="845"/>
      <c r="T78" s="845"/>
      <c r="U78" s="842"/>
      <c r="V78" s="858"/>
      <c r="W78" s="842"/>
      <c r="X78" s="830"/>
      <c r="Y78" s="830"/>
      <c r="Z78" s="830"/>
      <c r="AA78" s="830"/>
      <c r="AB78" s="831"/>
      <c r="AC78" s="832"/>
      <c r="AD78" s="832"/>
      <c r="AE78" s="833"/>
      <c r="AF78" s="833"/>
      <c r="AG78" s="834"/>
      <c r="AH78" s="835"/>
      <c r="AI78" s="836"/>
      <c r="AJ78" s="837"/>
      <c r="AK78" s="838"/>
      <c r="AL78" s="839"/>
      <c r="AM78" s="840"/>
      <c r="AN78" s="839"/>
      <c r="AO78" s="839"/>
      <c r="AP78" s="839"/>
      <c r="AQ78" s="841"/>
      <c r="AR78" s="793"/>
      <c r="AS78" s="924"/>
      <c r="AT78" s="925"/>
      <c r="AU78" s="841"/>
      <c r="AV78" s="839"/>
      <c r="AW78" s="841"/>
      <c r="AX78" s="841"/>
      <c r="AY78" s="842"/>
      <c r="AZ78" s="803"/>
      <c r="BA78" s="804"/>
      <c r="BB78" s="793"/>
      <c r="BC78" s="793"/>
      <c r="BD78" s="843"/>
      <c r="BE78" s="844"/>
      <c r="BF78" s="845"/>
      <c r="BG78" s="845"/>
      <c r="BH78" s="846"/>
    </row>
    <row r="79" spans="1:60" ht="13.8" thickBot="1">
      <c r="A79" s="679">
        <v>46207</v>
      </c>
      <c r="B79" s="847"/>
      <c r="C79" s="847"/>
      <c r="D79" s="847"/>
      <c r="E79" s="828"/>
      <c r="F79" s="828"/>
      <c r="G79" s="828"/>
      <c r="H79" s="828"/>
      <c r="I79" s="828"/>
      <c r="J79" s="828"/>
      <c r="K79" s="828"/>
      <c r="L79" s="829"/>
      <c r="M79" s="848"/>
      <c r="N79" s="849"/>
      <c r="O79" s="828"/>
      <c r="P79" s="828"/>
      <c r="Q79" s="828"/>
      <c r="R79" s="828"/>
      <c r="S79" s="828"/>
      <c r="T79" s="828"/>
      <c r="U79" s="823"/>
      <c r="V79" s="850"/>
      <c r="W79" s="823"/>
      <c r="X79" s="851"/>
      <c r="Y79" s="851"/>
      <c r="Z79" s="851"/>
      <c r="AA79" s="851"/>
      <c r="AB79" s="852"/>
      <c r="AC79" s="813"/>
      <c r="AD79" s="813"/>
      <c r="AE79" s="814"/>
      <c r="AF79" s="814"/>
      <c r="AG79" s="853"/>
      <c r="AH79" s="822"/>
      <c r="AI79" s="854"/>
      <c r="AJ79" s="817"/>
      <c r="AK79" s="818"/>
      <c r="AL79" s="819"/>
      <c r="AM79" s="820"/>
      <c r="AN79" s="819"/>
      <c r="AO79" s="819"/>
      <c r="AP79" s="819"/>
      <c r="AQ79" s="821"/>
      <c r="AR79" s="807"/>
      <c r="AS79" s="922"/>
      <c r="AT79" s="923"/>
      <c r="AU79" s="821"/>
      <c r="AV79" s="819"/>
      <c r="AW79" s="821"/>
      <c r="AX79" s="821"/>
      <c r="AY79" s="823"/>
      <c r="AZ79" s="824"/>
      <c r="BA79" s="825"/>
      <c r="BB79" s="807"/>
      <c r="BC79" s="807"/>
      <c r="BD79" s="826"/>
      <c r="BE79" s="827"/>
      <c r="BF79" s="828"/>
      <c r="BG79" s="828"/>
      <c r="BH79" s="829"/>
    </row>
    <row r="80" spans="1:60">
      <c r="A80" s="587">
        <v>46208</v>
      </c>
      <c r="B80" s="588"/>
      <c r="E80" s="586"/>
      <c r="I80" s="590"/>
      <c r="L80" s="586"/>
      <c r="R80" s="590"/>
      <c r="U80" s="595"/>
      <c r="W80" s="593"/>
      <c r="X80" s="594"/>
      <c r="AE80" s="595"/>
      <c r="AG80" s="596"/>
      <c r="AH80" s="905"/>
      <c r="AI80" s="905"/>
      <c r="AM80" s="905"/>
      <c r="AR80" s="597"/>
      <c r="AS80" s="906"/>
      <c r="AT80" s="905"/>
      <c r="AY80" s="593"/>
      <c r="AZ80" s="597"/>
      <c r="BD80" s="595"/>
      <c r="BE80" s="586"/>
    </row>
    <row r="81" spans="1:57">
      <c r="A81" s="587"/>
      <c r="B81" s="588"/>
      <c r="E81" s="586"/>
      <c r="I81" s="590"/>
      <c r="L81" s="586"/>
      <c r="R81" s="590"/>
      <c r="U81" s="595"/>
      <c r="W81" s="593"/>
      <c r="X81" s="594"/>
      <c r="AE81" s="595"/>
      <c r="AG81" s="596"/>
      <c r="AH81" s="905"/>
      <c r="AI81" s="905"/>
      <c r="AM81" s="905"/>
      <c r="AR81" s="597"/>
      <c r="AS81" s="906"/>
      <c r="AT81" s="905"/>
      <c r="AY81" s="593"/>
      <c r="AZ81" s="597"/>
      <c r="BD81" s="595"/>
      <c r="BE81" s="586"/>
    </row>
    <row r="82" spans="1:57">
      <c r="A82" s="587"/>
      <c r="B82" s="588"/>
      <c r="E82" s="586"/>
      <c r="I82" s="590"/>
      <c r="L82" s="586"/>
      <c r="R82" s="590"/>
      <c r="U82" s="595"/>
      <c r="W82" s="593"/>
      <c r="X82" s="594"/>
      <c r="AE82" s="595"/>
      <c r="AG82" s="596"/>
      <c r="AH82" s="905"/>
      <c r="AI82" s="905"/>
      <c r="AM82" s="905"/>
      <c r="AR82" s="597"/>
      <c r="AS82" s="906"/>
      <c r="AT82" s="905"/>
      <c r="AY82" s="593"/>
      <c r="AZ82" s="597"/>
      <c r="BD82" s="595"/>
      <c r="BE82" s="586"/>
    </row>
    <row r="83" spans="1:57">
      <c r="A83" s="587"/>
      <c r="B83" s="588"/>
      <c r="E83" s="586"/>
      <c r="I83" s="590"/>
      <c r="L83" s="586"/>
      <c r="R83" s="590"/>
      <c r="U83" s="595"/>
      <c r="W83" s="593"/>
      <c r="X83" s="594"/>
      <c r="AE83" s="595"/>
      <c r="AG83" s="596"/>
      <c r="AH83" s="905"/>
      <c r="AI83" s="905"/>
      <c r="AM83" s="905"/>
      <c r="AR83" s="597"/>
      <c r="AS83" s="906"/>
      <c r="AT83" s="905"/>
      <c r="AY83" s="593"/>
      <c r="AZ83" s="597"/>
      <c r="BD83" s="595"/>
      <c r="BE83" s="586"/>
    </row>
    <row r="84" spans="1:57">
      <c r="A84" s="587"/>
      <c r="B84" s="588"/>
      <c r="E84" s="586"/>
      <c r="I84" s="590"/>
      <c r="L84" s="586"/>
      <c r="R84" s="590"/>
      <c r="U84" s="595"/>
      <c r="W84" s="593"/>
      <c r="X84" s="594"/>
      <c r="AE84" s="595"/>
      <c r="AG84" s="596"/>
      <c r="AH84" s="905"/>
      <c r="AI84" s="905"/>
      <c r="AM84" s="905"/>
      <c r="AR84" s="597"/>
      <c r="AS84" s="906"/>
      <c r="AT84" s="905"/>
      <c r="AY84" s="593"/>
      <c r="AZ84" s="597"/>
      <c r="BD84" s="595"/>
      <c r="BE84" s="586"/>
    </row>
    <row r="85" spans="1:57">
      <c r="A85" s="587"/>
      <c r="B85" s="588"/>
      <c r="E85" s="586"/>
      <c r="I85" s="590"/>
      <c r="L85" s="586"/>
      <c r="R85" s="590"/>
      <c r="U85" s="595"/>
      <c r="W85" s="593"/>
      <c r="X85" s="594"/>
      <c r="AE85" s="595"/>
      <c r="AG85" s="596"/>
      <c r="AH85" s="905"/>
      <c r="AI85" s="905"/>
      <c r="AM85" s="905"/>
      <c r="AR85" s="597"/>
      <c r="AS85" s="906"/>
      <c r="AT85" s="905"/>
      <c r="AY85" s="593"/>
      <c r="AZ85" s="597"/>
      <c r="BD85" s="595"/>
      <c r="BE85" s="586"/>
    </row>
    <row r="86" spans="1:57">
      <c r="A86" s="587"/>
      <c r="B86" s="588"/>
      <c r="E86" s="586"/>
      <c r="I86" s="590"/>
      <c r="L86" s="586"/>
      <c r="R86" s="590"/>
      <c r="U86" s="595"/>
      <c r="W86" s="593"/>
      <c r="X86" s="594"/>
      <c r="AE86" s="595"/>
      <c r="AG86" s="596"/>
      <c r="AH86" s="905"/>
      <c r="AI86" s="905"/>
      <c r="AM86" s="905"/>
      <c r="AR86" s="597"/>
      <c r="AS86" s="906"/>
      <c r="AT86" s="905"/>
      <c r="AY86" s="593"/>
      <c r="AZ86" s="597"/>
      <c r="BD86" s="595"/>
      <c r="BE86" s="586"/>
    </row>
    <row r="87" spans="1:57">
      <c r="A87" s="587"/>
      <c r="B87" s="588"/>
      <c r="E87" s="586"/>
      <c r="I87" s="590"/>
      <c r="L87" s="586"/>
      <c r="R87" s="590"/>
      <c r="U87" s="595"/>
      <c r="W87" s="593"/>
      <c r="X87" s="594"/>
      <c r="AE87" s="595"/>
      <c r="AG87" s="596"/>
      <c r="AH87" s="905"/>
      <c r="AI87" s="905"/>
      <c r="AM87" s="905"/>
      <c r="AR87" s="597"/>
      <c r="AS87" s="906"/>
      <c r="AT87" s="905"/>
      <c r="AY87" s="593"/>
      <c r="AZ87" s="597"/>
      <c r="BD87" s="595"/>
      <c r="BE87" s="586"/>
    </row>
    <row r="88" spans="1:57">
      <c r="A88" s="587"/>
      <c r="B88" s="588"/>
      <c r="E88" s="586"/>
      <c r="I88" s="590"/>
      <c r="L88" s="586"/>
      <c r="R88" s="590"/>
      <c r="U88" s="595"/>
      <c r="W88" s="593"/>
      <c r="X88" s="594"/>
      <c r="AE88" s="595"/>
      <c r="AG88" s="596"/>
      <c r="AH88" s="905"/>
      <c r="AI88" s="905"/>
      <c r="AM88" s="905"/>
      <c r="AR88" s="597"/>
      <c r="AS88" s="906"/>
      <c r="AT88" s="905"/>
      <c r="AY88" s="593"/>
      <c r="AZ88" s="597"/>
      <c r="BD88" s="595"/>
      <c r="BE88" s="586"/>
    </row>
    <row r="89" spans="1:57">
      <c r="A89" s="587"/>
      <c r="B89" s="588"/>
      <c r="E89" s="586"/>
      <c r="I89" s="590"/>
      <c r="L89" s="586"/>
      <c r="R89" s="590"/>
      <c r="U89" s="595"/>
      <c r="W89" s="593"/>
      <c r="X89" s="594"/>
      <c r="AE89" s="595"/>
      <c r="AG89" s="596"/>
      <c r="AH89" s="905"/>
      <c r="AI89" s="905"/>
      <c r="AM89" s="905"/>
      <c r="AR89" s="597"/>
      <c r="AS89" s="906"/>
      <c r="AT89" s="905"/>
      <c r="AY89" s="593"/>
      <c r="AZ89" s="597"/>
      <c r="BD89" s="595"/>
      <c r="BE89" s="586"/>
    </row>
    <row r="90" spans="1:57">
      <c r="A90" s="587"/>
      <c r="B90" s="588"/>
      <c r="E90" s="586"/>
      <c r="I90" s="590"/>
      <c r="L90" s="586"/>
      <c r="R90" s="590"/>
      <c r="U90" s="595"/>
      <c r="W90" s="593"/>
      <c r="X90" s="594"/>
      <c r="AE90" s="595"/>
      <c r="AG90" s="596"/>
      <c r="AH90" s="905"/>
      <c r="AI90" s="905"/>
      <c r="AM90" s="905"/>
      <c r="AR90" s="597"/>
      <c r="AS90" s="906"/>
      <c r="AT90" s="905"/>
      <c r="AY90" s="593"/>
      <c r="AZ90" s="597"/>
      <c r="BD90" s="595"/>
      <c r="BE90" s="586"/>
    </row>
    <row r="91" spans="1:57">
      <c r="A91" s="587"/>
      <c r="B91" s="588"/>
      <c r="E91" s="586"/>
      <c r="I91" s="590"/>
      <c r="L91" s="586"/>
      <c r="R91" s="590"/>
      <c r="U91" s="595"/>
      <c r="W91" s="593"/>
      <c r="X91" s="594"/>
      <c r="AE91" s="595"/>
      <c r="AG91" s="596"/>
      <c r="AH91" s="905"/>
      <c r="AI91" s="905"/>
      <c r="AM91" s="905"/>
      <c r="AR91" s="597"/>
      <c r="AS91" s="906"/>
      <c r="AT91" s="905"/>
      <c r="AY91" s="593"/>
      <c r="AZ91" s="597"/>
      <c r="BD91" s="595"/>
      <c r="BE91" s="586"/>
    </row>
    <row r="92" spans="1:57">
      <c r="A92" s="587"/>
      <c r="B92" s="588"/>
      <c r="E92" s="586"/>
      <c r="I92" s="590"/>
      <c r="L92" s="586"/>
      <c r="R92" s="590"/>
      <c r="U92" s="595"/>
      <c r="W92" s="593"/>
      <c r="X92" s="594"/>
      <c r="AE92" s="595"/>
      <c r="AG92" s="596"/>
      <c r="AH92" s="905"/>
      <c r="AI92" s="905"/>
      <c r="AM92" s="905"/>
      <c r="AR92" s="597"/>
      <c r="AS92" s="906"/>
      <c r="AT92" s="905"/>
      <c r="AY92" s="593"/>
      <c r="AZ92" s="597"/>
      <c r="BD92" s="595"/>
      <c r="BE92" s="586"/>
    </row>
  </sheetData>
  <mergeCells count="3">
    <mergeCell ref="E2:L2"/>
    <mergeCell ref="AK2:BD2"/>
    <mergeCell ref="BE2:BH2"/>
  </mergeCells>
  <pageMargins left="0.70866141732283472" right="0.70866141732283472" top="0" bottom="0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2025-09-16T12:34:45Z</cp:lastPrinted>
  <dcterms:created xsi:type="dcterms:W3CDTF">1998-09-18T17:39:33Z</dcterms:created>
  <dcterms:modified xsi:type="dcterms:W3CDTF">2025-09-17T02:10:04Z</dcterms:modified>
</cp:coreProperties>
</file>